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7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27" l="1"/>
  <c r="O12" i="27"/>
  <c r="G59" i="23"/>
  <c r="G58" i="23"/>
  <c r="J57" i="23"/>
  <c r="J56" i="23"/>
  <c r="J55" i="23"/>
  <c r="G54" i="23"/>
  <c r="J53" i="23"/>
  <c r="G52" i="23"/>
  <c r="J51" i="23"/>
  <c r="J50" i="23"/>
  <c r="J49" i="23"/>
  <c r="J48" i="23"/>
  <c r="J47" i="23"/>
  <c r="J46" i="23"/>
  <c r="J45" i="23"/>
  <c r="J44" i="23"/>
  <c r="J43" i="23"/>
  <c r="G42" i="23"/>
  <c r="G41" i="23"/>
  <c r="G40" i="23"/>
  <c r="J39" i="23"/>
  <c r="J38" i="23"/>
  <c r="J37" i="23"/>
  <c r="J36" i="23"/>
  <c r="J35" i="23"/>
  <c r="J34" i="23"/>
  <c r="J33" i="23"/>
  <c r="J32" i="23"/>
  <c r="J31" i="23"/>
  <c r="J30" i="23"/>
  <c r="G29" i="23"/>
  <c r="J28" i="23"/>
  <c r="G27" i="23"/>
  <c r="G60" i="23" s="1"/>
  <c r="J26" i="23"/>
  <c r="J25" i="23"/>
  <c r="J24" i="23"/>
  <c r="J23" i="23"/>
  <c r="J22" i="23"/>
  <c r="J21" i="23"/>
  <c r="J20" i="23"/>
  <c r="J19" i="23"/>
  <c r="J18" i="23"/>
  <c r="J17" i="23"/>
  <c r="J16" i="23"/>
  <c r="J15" i="23"/>
  <c r="J60" i="23" s="1"/>
  <c r="C6" i="23"/>
  <c r="C5" i="23"/>
  <c r="L12" i="27" l="1"/>
  <c r="K12" i="27"/>
  <c r="J12" i="27"/>
  <c r="J19" i="27" s="1"/>
  <c r="H12" i="27"/>
  <c r="H19" i="27" s="1"/>
  <c r="G12" i="27"/>
  <c r="F12" i="27"/>
  <c r="F19" i="27" s="1"/>
  <c r="I11" i="27"/>
  <c r="I12" i="27" s="1"/>
  <c r="I19" i="27" s="1"/>
  <c r="E11" i="27"/>
  <c r="E12" i="27" s="1"/>
  <c r="B11" i="27"/>
  <c r="D10" i="27"/>
  <c r="B9" i="27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D43" i="27" l="1"/>
  <c r="D44" i="27"/>
  <c r="E15" i="27"/>
  <c r="E19" i="27" s="1"/>
  <c r="G19" i="27"/>
  <c r="K19" i="27"/>
  <c r="L19" i="27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<sst xmlns="http://schemas.openxmlformats.org/spreadsheetml/2006/main" count="288" uniqueCount="226">
  <si>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</si>
  <si>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</si>
  <si>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</si>
  <si>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</si>
  <si>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</si>
  <si>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</si>
  <si>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</si>
  <si>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</si>
  <si>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</si>
  <si>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</si>
  <si>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</si>
  <si>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</si>
  <si>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</si>
  <si>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</si>
  <si>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</si>
  <si>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</si>
  <si>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</si>
  <si>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</si>
  <si>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</si>
  <si>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</si>
  <si>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</si>
  <si>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</si>
  <si>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</si>
  <si>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</si>
  <si>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</si>
  <si>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</si>
  <si>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</si>
  <si>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</si>
  <si>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</si>
  <si>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</si>
  <si>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</si>
  <si>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</si>
  <si>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</si>
  <si>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</si>
  <si>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</si>
  <si>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</si>
  <si>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</si>
  <si>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</si>
  <si>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</si>
  <si>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</si>
  <si>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</si>
  <si>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</si>
  <si>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</si>
  <si>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</si>
  <si>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</si>
  <si>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</si>
  <si>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</si>
  <si>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</si>
  <si>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</si>
  <si>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</si>
  <si>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</si>
  <si>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</si>
  <si>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</si>
  <si>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</si>
  <si>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</si>
  <si>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</si>
  <si>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</si>
  <si>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</si>
  <si>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</si>
  <si>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</si>
  <si>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</si>
  <si>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</si>
  <si>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</si>
  <si>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</si>
  <si>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</si>
  <si>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</si>
  <si>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</si>
  <si>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</si>
  <si>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</si>
  <si>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</si>
  <si>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</si>
  <si>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</si>
  <si>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</si>
  <si>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</si>
  <si>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</si>
  <si>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</si>
  <si>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</si>
  <si>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</si>
  <si>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</si>
  <si>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</si>
  <si>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</si>
  <si>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</si>
  <si>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</si>
  <si>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</si>
  <si>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</si>
  <si>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</si>
  <si>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</si>
  <si>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</si>
  <si>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</si>
  <si>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</si>
  <si>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</si>
  <si>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</si>
  <si>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</si>
  <si>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</si>
  <si>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</si>
  <si>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</si>
  <si>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</si>
  <si>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</si>
  <si>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</si>
  <si>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</si>
  <si>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</si>
  <si>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</si>
  <si>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</si>
  <si>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</si>
  <si>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</si>
  <si>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</si>
  <si>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</si>
  <si>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</si>
  <si>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</si>
  <si>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</si>
  <si>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</si>
  <si>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</si>
  <si>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</si>
  <si>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</si>
  <si>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</si>
  <si>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</si>
  <si>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</si>
  <si>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</si>
  <si>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 Прочие работы и затраты, в том числе:</t>
  </si>
  <si>
    <t>Форма 8.2</t>
  </si>
  <si>
    <t>Приложение 1 к форме 8.2</t>
  </si>
  <si>
    <t>Приложение 2 к форме 8.2</t>
  </si>
  <si>
    <t>м.</t>
  </si>
  <si>
    <t>Высоконапорный водовод куста скважин 45 Инвентарный № 130000017587</t>
  </si>
  <si>
    <t>Приложение №3 к форме 8.2</t>
  </si>
  <si>
    <t>Обоснование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</si>
  <si>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</si>
  <si>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</si>
  <si>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</si>
  <si>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</si>
  <si>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</si>
  <si>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</si>
  <si>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</si>
  <si>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</si>
  <si>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</si>
  <si>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</si>
  <si>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</si>
  <si>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</si>
  <si>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</si>
  <si>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</si>
  <si>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</si>
  <si>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</si>
  <si>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</si>
  <si>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</si>
  <si>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</si>
  <si>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</si>
  <si>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</si>
  <si>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</si>
  <si>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</si>
  <si>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</si>
  <si>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</si>
  <si>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</si>
  <si>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</si>
  <si>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</si>
  <si>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</si>
  <si>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</si>
  <si>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</si>
  <si>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</si>
  <si>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</si>
  <si>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</si>
  <si>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</si>
  <si>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</si>
  <si>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</si>
  <si>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</si>
  <si>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</si>
  <si>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</si>
  <si>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</si>
  <si>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</si>
  <si>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</si>
  <si>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</si>
  <si>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</si>
  <si>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</si>
  <si>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</si>
  <si>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</si>
  <si>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</si>
  <si>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</si>
  <si>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</si>
  <si>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</si>
  <si>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</si>
  <si>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</si>
  <si>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</si>
  <si>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</si>
  <si>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</si>
  <si>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</si>
  <si>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</si>
  <si>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</si>
  <si>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</si>
  <si>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</si>
  <si>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</si>
  <si>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</si>
  <si>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</si>
  <si>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</si>
  <si>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</si>
  <si>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</si>
  <si>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</si>
  <si>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</si>
  <si>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</si>
  <si>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</si>
  <si>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</si>
  <si>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</si>
  <si>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</si>
  <si>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</si>
  <si>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</si>
  <si>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</si>
  <si>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</si>
  <si>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</si>
  <si>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</si>
  <si>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</si>
  <si>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</si>
  <si>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</si>
  <si>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</si>
  <si>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</si>
  <si>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</si>
  <si>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</si>
  <si>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</si>
  <si>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</si>
  <si>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</si>
  <si>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</si>
  <si>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</si>
  <si>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ТСЦ-507-2389</t>
  </si>
  <si>
    <t>Заглушки эллиптические д-114х11 мм</t>
  </si>
  <si>
    <t>ТСЦ-509-0068</t>
  </si>
  <si>
    <t>Обертка защитная на полиэтиленовой основе</t>
  </si>
  <si>
    <t>цена Заказчика</t>
  </si>
  <si>
    <t>Трубы стальные бесшовные, горячедеформированные Ду114х11 мм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</si>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</sst>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3" xfId="1318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3" fontId="58" fillId="28" borderId="26" xfId="1318" applyNumberFormat="1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29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78" fillId="0" borderId="0" xfId="327" applyFont="1" applyFill="1" applyAlignment="1"/>
    <xf numFmtId="0" fontId="33" fillId="0" borderId="0" xfId="350" applyNumberFormat="1" applyFont="1" applyAlignment="1"/>
    <xf numFmtId="0" fontId="1" fillId="0" borderId="0" xfId="327" applyFont="1" applyFill="1"/>
    <xf numFmtId="0" fontId="81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3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1" fillId="0" borderId="51" xfId="1318" applyNumberFormat="1" applyFont="1" applyFill="1" applyBorder="1" applyAlignment="1">
      <alignment vertical="top" wrapText="1"/>
    </xf>
    <xf numFmtId="4" fontId="81" fillId="0" borderId="41" xfId="1318" applyNumberFormat="1" applyFont="1" applyFill="1" applyBorder="1" applyAlignment="1">
      <alignment vertical="top" wrapText="1"/>
    </xf>
    <xf numFmtId="4" fontId="81" fillId="0" borderId="42" xfId="1318" applyNumberFormat="1" applyFont="1" applyFill="1" applyBorder="1" applyAlignment="1">
      <alignment horizontal="center" vertical="top" wrapText="1"/>
    </xf>
    <xf numFmtId="4" fontId="81" fillId="0" borderId="64" xfId="1318" applyNumberFormat="1" applyFont="1" applyFill="1" applyBorder="1" applyAlignment="1">
      <alignment vertical="top" wrapText="1"/>
    </xf>
    <xf numFmtId="4" fontId="81" fillId="0" borderId="23" xfId="1318" applyNumberFormat="1" applyFont="1" applyFill="1" applyBorder="1" applyAlignment="1">
      <alignment horizontal="center" vertical="top" wrapText="1"/>
    </xf>
    <xf numFmtId="4" fontId="81" fillId="0" borderId="60" xfId="1318" applyNumberFormat="1" applyFont="1" applyFill="1" applyBorder="1" applyAlignment="1">
      <alignment vertical="top" wrapText="1"/>
    </xf>
    <xf numFmtId="4" fontId="81" fillId="0" borderId="29" xfId="1318" applyNumberFormat="1" applyFont="1" applyFill="1" applyBorder="1" applyAlignment="1">
      <alignment horizontal="center" vertical="top" wrapText="1"/>
    </xf>
    <xf numFmtId="4" fontId="81" fillId="0" borderId="4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1" fillId="28" borderId="32" xfId="1318" applyNumberFormat="1" applyFont="1" applyFill="1" applyBorder="1" applyAlignment="1">
      <alignment vertical="top" wrapText="1"/>
    </xf>
    <xf numFmtId="0" fontId="81" fillId="28" borderId="25" xfId="1318" applyFont="1" applyFill="1" applyBorder="1" applyAlignment="1">
      <alignment vertical="top" wrapText="1"/>
    </xf>
    <xf numFmtId="4" fontId="81" fillId="28" borderId="30" xfId="1318" applyNumberFormat="1" applyFont="1" applyFill="1" applyBorder="1" applyAlignment="1">
      <alignment horizontal="center" vertical="top" wrapText="1"/>
    </xf>
    <xf numFmtId="0" fontId="81" fillId="28" borderId="33" xfId="1318" applyFont="1" applyFill="1" applyBorder="1" applyAlignment="1">
      <alignment vertical="top" wrapText="1"/>
    </xf>
    <xf numFmtId="4" fontId="81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4" fillId="0" borderId="20" xfId="1318" applyNumberFormat="1" applyFont="1" applyFill="1" applyBorder="1" applyAlignment="1">
      <alignment horizontal="center" vertical="top" wrapText="1"/>
    </xf>
    <xf numFmtId="2" fontId="84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4" fillId="0" borderId="41" xfId="1318" applyNumberFormat="1" applyFont="1" applyFill="1" applyBorder="1" applyAlignment="1">
      <alignment horizontal="center" vertical="top" wrapText="1"/>
    </xf>
    <xf numFmtId="2" fontId="84" fillId="0" borderId="64" xfId="1318" applyNumberFormat="1" applyFont="1" applyFill="1" applyBorder="1" applyAlignment="1">
      <alignment horizontal="center" vertical="top" wrapText="1"/>
    </xf>
    <xf numFmtId="4" fontId="81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1" fillId="0" borderId="61" xfId="1318" applyNumberFormat="1" applyFont="1" applyFill="1" applyBorder="1" applyAlignment="1">
      <alignment vertical="top" wrapText="1"/>
    </xf>
    <xf numFmtId="2" fontId="84" fillId="0" borderId="39" xfId="1318" applyNumberFormat="1" applyFont="1" applyFill="1" applyBorder="1" applyAlignment="1">
      <alignment horizontal="center" vertical="top" wrapText="1"/>
    </xf>
    <xf numFmtId="4" fontId="81" fillId="0" borderId="40" xfId="1318" applyNumberFormat="1" applyFont="1" applyFill="1" applyBorder="1" applyAlignment="1">
      <alignment horizontal="center" vertical="top" wrapText="1"/>
    </xf>
    <xf numFmtId="2" fontId="84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1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1" fillId="16" borderId="32" xfId="1318" applyNumberFormat="1" applyFont="1" applyFill="1" applyBorder="1" applyAlignment="1">
      <alignment vertical="top" wrapText="1"/>
    </xf>
    <xf numFmtId="4" fontId="81" fillId="16" borderId="25" xfId="1318" applyNumberFormat="1" applyFont="1" applyFill="1" applyBorder="1" applyAlignment="1">
      <alignment vertical="top" wrapText="1"/>
    </xf>
    <xf numFmtId="4" fontId="81" fillId="16" borderId="30" xfId="1318" applyNumberFormat="1" applyFont="1" applyFill="1" applyBorder="1" applyAlignment="1">
      <alignment horizontal="center" vertical="top" wrapText="1"/>
    </xf>
    <xf numFmtId="4" fontId="81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1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1" fillId="16" borderId="86" xfId="1577" applyFont="1" applyFill="1" applyBorder="1" applyAlignment="1">
      <alignment horizontal="center" vertical="top" wrapText="1"/>
    </xf>
    <xf numFmtId="2" fontId="84" fillId="16" borderId="71" xfId="1318" applyNumberFormat="1" applyFont="1" applyFill="1" applyBorder="1" applyAlignment="1">
      <alignment horizontal="center" vertical="top" wrapText="1"/>
    </xf>
    <xf numFmtId="4" fontId="81" fillId="16" borderId="67" xfId="1318" applyNumberFormat="1" applyFont="1" applyFill="1" applyBorder="1" applyAlignment="1">
      <alignment horizontal="center" vertical="top" wrapText="1"/>
    </xf>
    <xf numFmtId="2" fontId="84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1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1" fillId="16" borderId="91" xfId="1318" applyNumberFormat="1" applyFont="1" applyFill="1" applyBorder="1" applyAlignment="1">
      <alignment vertical="top" wrapText="1"/>
    </xf>
    <xf numFmtId="4" fontId="81" fillId="16" borderId="92" xfId="1318" applyNumberFormat="1" applyFont="1" applyFill="1" applyBorder="1" applyAlignment="1">
      <alignment vertical="top" wrapText="1"/>
    </xf>
    <xf numFmtId="4" fontId="81" fillId="16" borderId="90" xfId="1318" applyNumberFormat="1" applyFont="1" applyFill="1" applyBorder="1" applyAlignment="1">
      <alignment horizontal="center" vertical="top" wrapText="1"/>
    </xf>
    <xf numFmtId="4" fontId="81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1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1" fillId="16" borderId="60" xfId="1318" applyNumberFormat="1" applyFont="1" applyFill="1" applyBorder="1" applyAlignment="1">
      <alignment vertical="top" wrapText="1"/>
    </xf>
    <xf numFmtId="4" fontId="81" fillId="16" borderId="20" xfId="1318" applyNumberFormat="1" applyFont="1" applyFill="1" applyBorder="1" applyAlignment="1">
      <alignment vertical="top" wrapText="1"/>
    </xf>
    <xf numFmtId="4" fontId="81" fillId="16" borderId="29" xfId="1318" applyNumberFormat="1" applyFont="1" applyFill="1" applyBorder="1" applyAlignment="1">
      <alignment horizontal="center" vertical="top" wrapText="1"/>
    </xf>
    <xf numFmtId="4" fontId="81" fillId="16" borderId="31" xfId="1318" applyNumberFormat="1" applyFont="1" applyFill="1" applyBorder="1" applyAlignment="1">
      <alignment vertical="top" wrapText="1"/>
    </xf>
    <xf numFmtId="4" fontId="81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1" fillId="16" borderId="65" xfId="1318" applyNumberFormat="1" applyFont="1" applyFill="1" applyBorder="1" applyAlignment="1">
      <alignment vertical="top" wrapText="1"/>
    </xf>
    <xf numFmtId="4" fontId="81" fillId="16" borderId="43" xfId="1318" applyNumberFormat="1" applyFont="1" applyFill="1" applyBorder="1" applyAlignment="1">
      <alignment vertical="top" wrapText="1"/>
    </xf>
    <xf numFmtId="4" fontId="81" fillId="16" borderId="44" xfId="1318" applyNumberFormat="1" applyFont="1" applyFill="1" applyBorder="1" applyAlignment="1">
      <alignment horizontal="center" vertical="top" wrapText="1"/>
    </xf>
    <xf numFmtId="4" fontId="81" fillId="16" borderId="57" xfId="1318" applyNumberFormat="1" applyFont="1" applyFill="1" applyBorder="1" applyAlignment="1">
      <alignment vertical="top" wrapText="1"/>
    </xf>
    <xf numFmtId="4" fontId="81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1" fillId="16" borderId="61" xfId="1318" applyNumberFormat="1" applyFont="1" applyFill="1" applyBorder="1" applyAlignment="1">
      <alignment vertical="top" wrapText="1"/>
    </xf>
    <xf numFmtId="4" fontId="81" fillId="16" borderId="39" xfId="1318" applyNumberFormat="1" applyFont="1" applyFill="1" applyBorder="1" applyAlignment="1">
      <alignment vertical="top" wrapText="1"/>
    </xf>
    <xf numFmtId="4" fontId="81" fillId="16" borderId="40" xfId="1318" applyNumberFormat="1" applyFont="1" applyFill="1" applyBorder="1" applyAlignment="1">
      <alignment horizontal="center" vertical="top" wrapText="1"/>
    </xf>
    <xf numFmtId="4" fontId="81" fillId="16" borderId="37" xfId="1318" applyNumberFormat="1" applyFont="1" applyFill="1" applyBorder="1" applyAlignment="1">
      <alignment vertical="top" wrapText="1"/>
    </xf>
    <xf numFmtId="4" fontId="81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4" fillId="0" borderId="0" xfId="1318" applyNumberFormat="1" applyFont="1" applyFill="1" applyBorder="1" applyAlignment="1">
      <alignment horizontal="center"/>
    </xf>
    <xf numFmtId="0" fontId="84" fillId="0" borderId="0" xfId="1318" applyFont="1" applyFill="1" applyBorder="1"/>
    <xf numFmtId="0" fontId="84" fillId="0" borderId="0" xfId="1318" applyFont="1"/>
    <xf numFmtId="0" fontId="84" fillId="0" borderId="0" xfId="1318" applyFont="1" applyBorder="1"/>
    <xf numFmtId="1" fontId="81" fillId="0" borderId="0" xfId="1318" applyNumberFormat="1" applyFont="1" applyFill="1" applyBorder="1" applyAlignment="1">
      <alignment horizontal="center"/>
    </xf>
    <xf numFmtId="1" fontId="81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0" fontId="83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79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9" fillId="0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0" borderId="32" xfId="327" applyFont="1" applyFill="1" applyBorder="1" applyAlignment="1">
      <alignment horizontal="center"/>
    </xf>
    <xf numFmtId="0" fontId="1" fillId="0" borderId="46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top"/>
    </xf>
    <xf numFmtId="0" fontId="1" fillId="0" borderId="35" xfId="327" applyFont="1" applyFill="1" applyBorder="1" applyAlignment="1">
      <alignment horizontal="center" vertical="center" wrapText="1"/>
    </xf>
    <xf numFmtId="0" fontId="1" fillId="0" borderId="34" xfId="327" applyFont="1" applyFill="1" applyBorder="1" applyAlignment="1">
      <alignment horizontal="center" vertical="center" wrapText="1"/>
    </xf>
    <xf numFmtId="0" fontId="1" fillId="0" borderId="95" xfId="327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15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top"/>
    </xf>
    <xf numFmtId="0" fontId="1" fillId="0" borderId="20" xfId="327" applyFont="1" applyFill="1" applyBorder="1" applyAlignment="1">
      <alignment horizontal="center" vertical="center" wrapText="1"/>
    </xf>
    <xf numFmtId="0" fontId="1" fillId="0" borderId="4" xfId="327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3" fontId="10" fillId="28" borderId="15" xfId="0" applyNumberFormat="1" applyFont="1" applyFill="1" applyBorder="1" applyAlignment="1">
      <alignment horizontal="center" vertical="center" wrapText="1"/>
    </xf>
    <xf numFmtId="0" fontId="1" fillId="0" borderId="29" xfId="327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top"/>
    </xf>
    <xf numFmtId="0" fontId="10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96" xfId="0" applyNumberFormat="1" applyFont="1" applyFill="1" applyBorder="1" applyAlignment="1">
      <alignment horizontal="center" vertical="center" wrapText="1"/>
    </xf>
    <xf numFmtId="0" fontId="1" fillId="0" borderId="39" xfId="327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 vertical="center" wrapText="1"/>
    </xf>
    <xf numFmtId="0" fontId="1" fillId="0" borderId="40" xfId="327" applyFont="1" applyFill="1" applyBorder="1" applyAlignment="1">
      <alignment horizontal="center" vertical="center" wrapText="1"/>
    </xf>
    <xf numFmtId="3" fontId="79" fillId="0" borderId="53" xfId="327" applyNumberFormat="1" applyFont="1" applyFill="1" applyBorder="1" applyAlignment="1">
      <alignment horizontal="center" vertical="center" wrapText="1"/>
    </xf>
    <xf numFmtId="0" fontId="79" fillId="0" borderId="97" xfId="327" applyFont="1" applyFill="1" applyBorder="1" applyAlignment="1">
      <alignment horizontal="center" vertical="center" wrapText="1"/>
    </xf>
    <xf numFmtId="0" fontId="79" fillId="0" borderId="98" xfId="327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4" fontId="82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4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2" fillId="0" borderId="0" xfId="1318" applyFont="1" applyFill="1" applyBorder="1" applyAlignment="1">
      <alignment horizontal="center" vertical="top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9" fillId="0" borderId="32" xfId="327" applyFont="1" applyFill="1" applyBorder="1" applyAlignment="1">
      <alignment horizontal="right"/>
    </xf>
    <xf numFmtId="0" fontId="79" fillId="0" borderId="2" xfId="327" applyFont="1" applyFill="1" applyBorder="1" applyAlignment="1">
      <alignment horizontal="right"/>
    </xf>
    <xf numFmtId="0" fontId="79" fillId="0" borderId="97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33" fillId="0" borderId="0" xfId="327" applyFont="1" applyFill="1" applyAlignment="1">
      <alignment horizontal="right" vertical="center"/>
    </xf>
    <xf numFmtId="0" fontId="33" fillId="0" borderId="0" xfId="327" applyFont="1" applyFill="1" applyAlignment="1">
      <alignment horizontal="center" vertical="center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/>
    </xf>
    <xf numFmtId="0" fontId="80" fillId="0" borderId="0" xfId="327" applyFont="1" applyFill="1" applyAlignment="1">
      <alignment horizontal="center" vertical="center" wrapText="1"/>
    </xf>
    <xf numFmtId="0" fontId="79" fillId="0" borderId="52" xfId="327" applyNumberFormat="1" applyFont="1" applyFill="1" applyBorder="1" applyAlignment="1">
      <alignment horizontal="center" vertical="center" wrapText="1"/>
    </xf>
    <xf numFmtId="0" fontId="79" fillId="0" borderId="58" xfId="327" applyNumberFormat="1" applyFont="1" applyFill="1" applyBorder="1" applyAlignment="1">
      <alignment horizontal="center" vertical="center" wrapText="1"/>
    </xf>
    <xf numFmtId="0" fontId="79" fillId="0" borderId="54" xfId="327" applyNumberFormat="1" applyFont="1" applyFill="1" applyBorder="1" applyAlignment="1">
      <alignment horizontal="center" vertical="center" wrapText="1"/>
    </xf>
    <xf numFmtId="0" fontId="79" fillId="0" borderId="61" xfId="327" applyNumberFormat="1" applyFont="1" applyFill="1" applyBorder="1" applyAlignment="1">
      <alignment horizontal="center" vertical="center" wrapText="1"/>
    </xf>
    <xf numFmtId="0" fontId="79" fillId="0" borderId="33" xfId="327" applyNumberFormat="1" applyFont="1" applyFill="1" applyBorder="1" applyAlignment="1">
      <alignment horizontal="center" vertical="center" wrapText="1"/>
    </xf>
    <xf numFmtId="0" fontId="79" fillId="0" borderId="26" xfId="327" applyNumberFormat="1" applyFont="1" applyFill="1" applyBorder="1" applyAlignment="1">
      <alignment horizontal="center" vertical="center" wrapText="1"/>
    </xf>
    <xf numFmtId="0" fontId="79" fillId="0" borderId="30" xfId="327" applyNumberFormat="1" applyFont="1" applyFill="1" applyBorder="1" applyAlignment="1">
      <alignment horizontal="center" vertical="center" wrapText="1"/>
    </xf>
    <xf numFmtId="0" fontId="79" fillId="0" borderId="93" xfId="327" applyNumberFormat="1" applyFont="1" applyFill="1" applyBorder="1" applyAlignment="1">
      <alignment horizontal="center" vertical="center" wrapText="1"/>
    </xf>
    <xf numFmtId="0" fontId="79" fillId="0" borderId="24" xfId="327" applyNumberFormat="1" applyFont="1" applyFill="1" applyBorder="1" applyAlignment="1">
      <alignment horizontal="center" vertical="center" wrapText="1"/>
    </xf>
    <xf numFmtId="0" fontId="79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79/&#1051;&#1086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79/&#1056;&#1072;&#1089;&#1095;&#1077;&#1090;&#1099;/13-175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 refreshError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 refreshError="1">
        <row r="33">
          <cell r="E33">
            <v>650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Северо-Покурское месторождение</v>
          </cell>
        </row>
        <row r="10">
          <cell r="B10" t="str">
            <v>Высоконапорный водовод куста скважин 45 Инвентарный № 130000017587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18" zoomScale="70" zoomScaleNormal="100" zoomScaleSheetLayoutView="70" workbookViewId="0">
      <pane xSplit="2" topLeftCell="R1" activePane="topRight" state="frozen"/>
      <selection activeCell="A8" sqref="A8"/>
      <selection pane="topRight" sqref="A1:Y45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7" customWidth="1"/>
    <col min="14" max="14" width="13.5703125" style="337" customWidth="1"/>
    <col min="15" max="15" width="11.7109375" style="337" customWidth="1"/>
    <col min="16" max="16" width="13" style="337" customWidth="1"/>
    <col min="17" max="17" width="14.85546875" style="337" customWidth="1"/>
    <col min="18" max="18" width="16.28515625" style="90" customWidth="1"/>
    <col min="19" max="19" width="14.7109375" style="337" hidden="1" customWidth="1"/>
    <col min="20" max="20" width="14" style="90" customWidth="1"/>
    <col min="21" max="21" width="14.42578125" style="90" customWidth="1"/>
    <col min="22" max="22" width="11.7109375" style="337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4" t="s">
        <v>33</v>
      </c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344"/>
      <c r="U1" s="344"/>
      <c r="V1" s="203"/>
      <c r="W1" s="344"/>
      <c r="X1" s="414" t="s">
        <v>119</v>
      </c>
      <c r="Y1" s="414"/>
    </row>
    <row r="2" spans="1:2637" ht="13.5" x14ac:dyDescent="0.2"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344"/>
      <c r="U2" s="344"/>
      <c r="V2" s="203"/>
      <c r="W2" s="344"/>
      <c r="X2" s="344"/>
      <c r="Y2" s="91"/>
    </row>
    <row r="3" spans="1:2637" ht="14.25" thickBot="1" x14ac:dyDescent="0.25"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203"/>
      <c r="N3" s="203"/>
      <c r="O3" s="203"/>
      <c r="P3" s="203"/>
      <c r="Q3" s="203"/>
      <c r="R3" s="344"/>
      <c r="S3" s="203"/>
      <c r="T3" s="344"/>
      <c r="U3" s="344"/>
      <c r="V3" s="203"/>
      <c r="W3" s="344"/>
      <c r="X3" s="432"/>
      <c r="Y3" s="432"/>
    </row>
    <row r="4" spans="1:2637" ht="12.75" customHeight="1" thickBot="1" x14ac:dyDescent="0.25">
      <c r="A4" s="388" t="s">
        <v>90</v>
      </c>
      <c r="B4" s="391" t="s">
        <v>34</v>
      </c>
      <c r="C4" s="391" t="s">
        <v>35</v>
      </c>
      <c r="D4" s="391" t="s">
        <v>91</v>
      </c>
      <c r="E4" s="394" t="s">
        <v>36</v>
      </c>
      <c r="F4" s="395"/>
      <c r="G4" s="395"/>
      <c r="H4" s="395"/>
      <c r="I4" s="395"/>
      <c r="J4" s="395"/>
      <c r="K4" s="395"/>
      <c r="L4" s="396"/>
      <c r="M4" s="394" t="s">
        <v>19</v>
      </c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6"/>
      <c r="Z4" s="92"/>
    </row>
    <row r="5" spans="1:2637" ht="12.75" customHeight="1" thickBot="1" x14ac:dyDescent="0.25">
      <c r="A5" s="389"/>
      <c r="B5" s="392"/>
      <c r="C5" s="392"/>
      <c r="D5" s="392"/>
      <c r="E5" s="397" t="s">
        <v>92</v>
      </c>
      <c r="F5" s="395" t="s">
        <v>20</v>
      </c>
      <c r="G5" s="395"/>
      <c r="H5" s="395"/>
      <c r="I5" s="395"/>
      <c r="J5" s="395"/>
      <c r="K5" s="395"/>
      <c r="L5" s="396"/>
      <c r="M5" s="408" t="s">
        <v>93</v>
      </c>
      <c r="N5" s="410" t="s">
        <v>20</v>
      </c>
      <c r="O5" s="410"/>
      <c r="P5" s="410"/>
      <c r="Q5" s="411"/>
      <c r="R5" s="412" t="s">
        <v>37</v>
      </c>
      <c r="S5" s="403" t="s">
        <v>21</v>
      </c>
      <c r="T5" s="401" t="s">
        <v>38</v>
      </c>
      <c r="U5" s="401" t="s">
        <v>39</v>
      </c>
      <c r="V5" s="403" t="s">
        <v>22</v>
      </c>
      <c r="W5" s="401" t="s">
        <v>40</v>
      </c>
      <c r="X5" s="401" t="s">
        <v>41</v>
      </c>
      <c r="Y5" s="425" t="s">
        <v>42</v>
      </c>
    </row>
    <row r="6" spans="1:2637" ht="44.25" customHeight="1" x14ac:dyDescent="0.2">
      <c r="A6" s="389"/>
      <c r="B6" s="392"/>
      <c r="C6" s="392"/>
      <c r="D6" s="392"/>
      <c r="E6" s="398"/>
      <c r="F6" s="405" t="s">
        <v>94</v>
      </c>
      <c r="G6" s="407" t="s">
        <v>95</v>
      </c>
      <c r="H6" s="407" t="s">
        <v>96</v>
      </c>
      <c r="I6" s="407" t="s">
        <v>43</v>
      </c>
      <c r="J6" s="407" t="s">
        <v>97</v>
      </c>
      <c r="K6" s="407" t="s">
        <v>98</v>
      </c>
      <c r="L6" s="427" t="s">
        <v>99</v>
      </c>
      <c r="M6" s="409"/>
      <c r="N6" s="428" t="s">
        <v>44</v>
      </c>
      <c r="O6" s="429"/>
      <c r="P6" s="430" t="s">
        <v>17</v>
      </c>
      <c r="Q6" s="431"/>
      <c r="R6" s="413"/>
      <c r="S6" s="404"/>
      <c r="T6" s="402"/>
      <c r="U6" s="402"/>
      <c r="V6" s="404"/>
      <c r="W6" s="402"/>
      <c r="X6" s="402"/>
      <c r="Y6" s="426"/>
    </row>
    <row r="7" spans="1:2637" ht="83.25" customHeight="1" thickBot="1" x14ac:dyDescent="0.25">
      <c r="A7" s="390"/>
      <c r="B7" s="393"/>
      <c r="C7" s="393"/>
      <c r="D7" s="393"/>
      <c r="E7" s="398"/>
      <c r="F7" s="406"/>
      <c r="G7" s="407"/>
      <c r="H7" s="407"/>
      <c r="I7" s="407"/>
      <c r="J7" s="407"/>
      <c r="K7" s="407"/>
      <c r="L7" s="427"/>
      <c r="M7" s="409"/>
      <c r="N7" s="88" t="s">
        <v>45</v>
      </c>
      <c r="O7" s="89" t="s">
        <v>46</v>
      </c>
      <c r="P7" s="93" t="s">
        <v>45</v>
      </c>
      <c r="Q7" s="89" t="s">
        <v>46</v>
      </c>
      <c r="R7" s="413"/>
      <c r="S7" s="404"/>
      <c r="T7" s="402"/>
      <c r="U7" s="402"/>
      <c r="V7" s="404"/>
      <c r="W7" s="402"/>
      <c r="X7" s="402"/>
      <c r="Y7" s="426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55</v>
      </c>
      <c r="B9" s="102" t="str">
        <f>[5]лот!$B$35:$C$35</f>
        <v>Ватинское месторждение</v>
      </c>
      <c r="C9" s="103"/>
      <c r="D9" s="204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5" t="s">
        <v>56</v>
      </c>
      <c r="B10" s="206" t="s">
        <v>123</v>
      </c>
      <c r="C10" s="207" t="s">
        <v>122</v>
      </c>
      <c r="D10" s="208">
        <f>[6]лот!$E$33</f>
        <v>650</v>
      </c>
      <c r="E10" s="208"/>
      <c r="F10" s="208"/>
      <c r="G10" s="208"/>
      <c r="H10" s="208"/>
      <c r="I10" s="208"/>
      <c r="J10" s="208"/>
      <c r="K10" s="208"/>
      <c r="L10" s="208"/>
      <c r="M10" s="209"/>
      <c r="N10" s="210"/>
      <c r="O10" s="210"/>
      <c r="P10" s="211"/>
      <c r="Q10" s="210"/>
      <c r="R10" s="212"/>
      <c r="S10" s="210"/>
      <c r="T10" s="208"/>
      <c r="U10" s="208"/>
      <c r="V10" s="210"/>
      <c r="W10" s="208"/>
      <c r="X10" s="208"/>
      <c r="Y10" s="208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3">
        <v>2049</v>
      </c>
      <c r="B11" s="214" t="str">
        <f>B10</f>
        <v>Высоконапорный водовод куста скважин 45 Инвентарный № 130000017587</v>
      </c>
      <c r="C11" s="342"/>
      <c r="D11" s="195"/>
      <c r="E11" s="195">
        <f t="shared" ref="E11" si="1">G11+H11+F11+K11+L11</f>
        <v>1400773</v>
      </c>
      <c r="F11" s="195">
        <v>466891</v>
      </c>
      <c r="G11" s="195">
        <v>97786</v>
      </c>
      <c r="H11" s="195">
        <v>551774</v>
      </c>
      <c r="I11" s="195">
        <f>1916+632+4213+1085</f>
        <v>7846</v>
      </c>
      <c r="J11" s="195">
        <v>74471</v>
      </c>
      <c r="K11" s="195">
        <v>189592</v>
      </c>
      <c r="L11" s="215">
        <v>94730</v>
      </c>
      <c r="M11" s="216"/>
      <c r="N11" s="217"/>
      <c r="O11" s="218"/>
      <c r="P11" s="219"/>
      <c r="Q11" s="218"/>
      <c r="R11" s="220"/>
      <c r="S11" s="221"/>
      <c r="T11" s="222"/>
      <c r="U11" s="223"/>
      <c r="V11" s="221"/>
      <c r="W11" s="224"/>
      <c r="X11" s="225"/>
      <c r="Y11" s="226"/>
    </row>
    <row r="12" spans="1:2637" s="113" customFormat="1" ht="38.25" customHeight="1" thickBot="1" x14ac:dyDescent="0.25">
      <c r="A12" s="227"/>
      <c r="B12" s="228" t="s">
        <v>24</v>
      </c>
      <c r="C12" s="229"/>
      <c r="D12" s="230"/>
      <c r="E12" s="231">
        <f t="shared" ref="E12:L12" si="2">E11</f>
        <v>1400773</v>
      </c>
      <c r="F12" s="231">
        <f t="shared" si="2"/>
        <v>466891</v>
      </c>
      <c r="G12" s="231">
        <f t="shared" si="2"/>
        <v>97786</v>
      </c>
      <c r="H12" s="231">
        <f t="shared" si="2"/>
        <v>551774</v>
      </c>
      <c r="I12" s="231">
        <f t="shared" si="2"/>
        <v>7846</v>
      </c>
      <c r="J12" s="231">
        <f t="shared" si="2"/>
        <v>74471</v>
      </c>
      <c r="K12" s="231">
        <f t="shared" si="2"/>
        <v>189592</v>
      </c>
      <c r="L12" s="232">
        <f t="shared" si="2"/>
        <v>94730</v>
      </c>
      <c r="M12" s="196"/>
      <c r="N12" s="148"/>
      <c r="O12" s="148">
        <f>'Приложение 3 к форме 8.2'!G60</f>
        <v>1633093</v>
      </c>
      <c r="P12" s="233"/>
      <c r="Q12" s="148">
        <f>'Приложение 3 к форме 8.2'!J60</f>
        <v>341237</v>
      </c>
      <c r="R12" s="234"/>
      <c r="S12" s="235"/>
      <c r="T12" s="235"/>
      <c r="U12" s="235"/>
      <c r="V12" s="235"/>
      <c r="W12" s="235"/>
      <c r="X12" s="231"/>
      <c r="Y12" s="232"/>
    </row>
    <row r="13" spans="1:2637" s="132" customFormat="1" ht="26.25" customHeight="1" thickBot="1" x14ac:dyDescent="0.25">
      <c r="A13" s="125"/>
      <c r="B13" s="126" t="s">
        <v>118</v>
      </c>
      <c r="C13" s="127"/>
      <c r="D13" s="128"/>
      <c r="E13" s="129"/>
      <c r="F13" s="128"/>
      <c r="G13" s="128"/>
      <c r="H13" s="128"/>
      <c r="I13" s="128"/>
      <c r="J13" s="128"/>
      <c r="K13" s="128"/>
      <c r="L13" s="244"/>
      <c r="M13" s="245"/>
      <c r="N13" s="246"/>
      <c r="O13" s="247"/>
      <c r="P13" s="248"/>
      <c r="Q13" s="247"/>
      <c r="R13" s="130"/>
      <c r="S13" s="249"/>
      <c r="T13" s="131"/>
      <c r="U13" s="131"/>
      <c r="V13" s="249"/>
      <c r="W13" s="131"/>
      <c r="X13" s="131"/>
      <c r="Y13" s="250"/>
    </row>
    <row r="14" spans="1:2637" s="132" customFormat="1" ht="26.25" customHeight="1" x14ac:dyDescent="0.2">
      <c r="A14" s="118"/>
      <c r="B14" s="138" t="s">
        <v>100</v>
      </c>
      <c r="C14" s="139"/>
      <c r="D14" s="140"/>
      <c r="E14" s="141"/>
      <c r="F14" s="140"/>
      <c r="G14" s="140"/>
      <c r="H14" s="140"/>
      <c r="I14" s="140"/>
      <c r="J14" s="140"/>
      <c r="K14" s="140"/>
      <c r="L14" s="251"/>
      <c r="M14" s="241"/>
      <c r="N14" s="252"/>
      <c r="O14" s="242"/>
      <c r="P14" s="253"/>
      <c r="Q14" s="242"/>
      <c r="R14" s="121"/>
      <c r="S14" s="243"/>
      <c r="T14" s="122"/>
      <c r="U14" s="122"/>
      <c r="V14" s="243"/>
      <c r="W14" s="122"/>
      <c r="X14" s="122"/>
      <c r="Y14" s="142"/>
    </row>
    <row r="15" spans="1:2637" ht="41.25" customHeight="1" x14ac:dyDescent="0.2">
      <c r="A15" s="114"/>
      <c r="B15" s="133" t="s">
        <v>47</v>
      </c>
      <c r="C15" s="134"/>
      <c r="D15" s="135"/>
      <c r="E15" s="136">
        <f>E12*D40</f>
        <v>81542</v>
      </c>
      <c r="F15" s="135"/>
      <c r="G15" s="135"/>
      <c r="H15" s="135"/>
      <c r="I15" s="135"/>
      <c r="J15" s="135"/>
      <c r="K15" s="135"/>
      <c r="L15" s="254"/>
      <c r="M15" s="236"/>
      <c r="N15" s="255"/>
      <c r="O15" s="238"/>
      <c r="P15" s="256"/>
      <c r="Q15" s="238"/>
      <c r="R15" s="116"/>
      <c r="S15" s="240"/>
      <c r="T15" s="117"/>
      <c r="U15" s="117"/>
      <c r="V15" s="240"/>
      <c r="W15" s="117"/>
      <c r="X15" s="117"/>
      <c r="Y15" s="137"/>
    </row>
    <row r="16" spans="1:2637" ht="41.25" customHeight="1" x14ac:dyDescent="0.2">
      <c r="A16" s="118"/>
      <c r="B16" s="138" t="s">
        <v>101</v>
      </c>
      <c r="C16" s="139"/>
      <c r="D16" s="140"/>
      <c r="E16" s="141"/>
      <c r="F16" s="140"/>
      <c r="G16" s="140"/>
      <c r="H16" s="140"/>
      <c r="I16" s="140"/>
      <c r="J16" s="140"/>
      <c r="K16" s="140"/>
      <c r="L16" s="251"/>
      <c r="M16" s="241"/>
      <c r="N16" s="252"/>
      <c r="O16" s="242"/>
      <c r="P16" s="253"/>
      <c r="Q16" s="242"/>
      <c r="R16" s="121"/>
      <c r="S16" s="243"/>
      <c r="T16" s="122"/>
      <c r="U16" s="122"/>
      <c r="V16" s="243"/>
      <c r="W16" s="122"/>
      <c r="X16" s="122"/>
      <c r="Y16" s="142"/>
    </row>
    <row r="17" spans="1:25" ht="41.25" customHeight="1" x14ac:dyDescent="0.2">
      <c r="A17" s="118"/>
      <c r="B17" s="138" t="s">
        <v>102</v>
      </c>
      <c r="C17" s="139"/>
      <c r="D17" s="140"/>
      <c r="E17" s="141"/>
      <c r="F17" s="140"/>
      <c r="G17" s="140"/>
      <c r="H17" s="140"/>
      <c r="I17" s="140"/>
      <c r="J17" s="140"/>
      <c r="K17" s="140"/>
      <c r="L17" s="251"/>
      <c r="M17" s="241"/>
      <c r="N17" s="252"/>
      <c r="O17" s="242"/>
      <c r="P17" s="253"/>
      <c r="Q17" s="242"/>
      <c r="R17" s="121"/>
      <c r="S17" s="243"/>
      <c r="T17" s="122"/>
      <c r="U17" s="122"/>
      <c r="V17" s="243"/>
      <c r="W17" s="122"/>
      <c r="X17" s="122"/>
      <c r="Y17" s="142"/>
    </row>
    <row r="18" spans="1:25" ht="41.25" customHeight="1" thickBot="1" x14ac:dyDescent="0.25">
      <c r="A18" s="118"/>
      <c r="B18" s="143" t="s">
        <v>103</v>
      </c>
      <c r="C18" s="144"/>
      <c r="D18" s="140"/>
      <c r="E18" s="141"/>
      <c r="F18" s="140"/>
      <c r="G18" s="140"/>
      <c r="H18" s="140"/>
      <c r="I18" s="140"/>
      <c r="J18" s="140"/>
      <c r="K18" s="140"/>
      <c r="L18" s="251"/>
      <c r="M18" s="241"/>
      <c r="N18" s="252"/>
      <c r="O18" s="242"/>
      <c r="P18" s="253"/>
      <c r="Q18" s="242"/>
      <c r="R18" s="121"/>
      <c r="S18" s="243"/>
      <c r="T18" s="122"/>
      <c r="U18" s="122"/>
      <c r="V18" s="243"/>
      <c r="W18" s="122"/>
      <c r="X18" s="122"/>
      <c r="Y18" s="142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E12+E15</f>
        <v>1482315</v>
      </c>
      <c r="F19" s="148">
        <f t="shared" ref="F19:L19" si="3">F12</f>
        <v>466891</v>
      </c>
      <c r="G19" s="148">
        <f t="shared" si="3"/>
        <v>97786</v>
      </c>
      <c r="H19" s="148">
        <f t="shared" si="3"/>
        <v>551774</v>
      </c>
      <c r="I19" s="148">
        <f t="shared" si="3"/>
        <v>7846</v>
      </c>
      <c r="J19" s="148">
        <f t="shared" si="3"/>
        <v>74471</v>
      </c>
      <c r="K19" s="148">
        <f t="shared" si="3"/>
        <v>189592</v>
      </c>
      <c r="L19" s="148">
        <f t="shared" si="3"/>
        <v>94730</v>
      </c>
      <c r="M19" s="196"/>
      <c r="N19" s="148"/>
      <c r="O19" s="148"/>
      <c r="P19" s="233"/>
      <c r="Q19" s="148"/>
      <c r="R19" s="149"/>
      <c r="S19" s="257"/>
      <c r="T19" s="150"/>
      <c r="U19" s="150"/>
      <c r="V19" s="257"/>
      <c r="W19" s="150"/>
      <c r="X19" s="150"/>
      <c r="Y19" s="148"/>
    </row>
    <row r="20" spans="1:25" ht="13.5" x14ac:dyDescent="0.2">
      <c r="A20" s="114"/>
      <c r="B20" s="115"/>
      <c r="C20" s="152"/>
      <c r="D20" s="135"/>
      <c r="E20" s="135"/>
      <c r="F20" s="135"/>
      <c r="G20" s="135"/>
      <c r="H20" s="135"/>
      <c r="I20" s="135"/>
      <c r="J20" s="135"/>
      <c r="K20" s="135"/>
      <c r="L20" s="254"/>
      <c r="M20" s="236"/>
      <c r="N20" s="237"/>
      <c r="O20" s="238"/>
      <c r="P20" s="239"/>
      <c r="Q20" s="238"/>
      <c r="R20" s="116"/>
      <c r="S20" s="240"/>
      <c r="T20" s="117"/>
      <c r="U20" s="117"/>
      <c r="V20" s="240"/>
      <c r="W20" s="117"/>
      <c r="X20" s="117"/>
      <c r="Y20" s="137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41"/>
      <c r="N21" s="252"/>
      <c r="O21" s="242"/>
      <c r="P21" s="253"/>
      <c r="Q21" s="242"/>
      <c r="R21" s="121"/>
      <c r="S21" s="243"/>
      <c r="T21" s="122"/>
      <c r="U21" s="122"/>
      <c r="V21" s="243"/>
      <c r="W21" s="122"/>
      <c r="X21" s="122"/>
      <c r="Y21" s="142"/>
    </row>
    <row r="22" spans="1:25" ht="14.25" thickBot="1" x14ac:dyDescent="0.25">
      <c r="A22" s="154"/>
      <c r="B22" s="258"/>
      <c r="C22" s="259"/>
      <c r="D22" s="260"/>
      <c r="E22" s="260"/>
      <c r="F22" s="260"/>
      <c r="G22" s="260"/>
      <c r="H22" s="260"/>
      <c r="I22" s="260"/>
      <c r="J22" s="260"/>
      <c r="K22" s="260"/>
      <c r="L22" s="261"/>
      <c r="M22" s="262"/>
      <c r="N22" s="263"/>
      <c r="O22" s="264"/>
      <c r="P22" s="265"/>
      <c r="Q22" s="264"/>
      <c r="R22" s="266"/>
      <c r="S22" s="267"/>
      <c r="T22" s="268"/>
      <c r="U22" s="268"/>
      <c r="V22" s="267"/>
      <c r="W22" s="268"/>
      <c r="X22" s="268"/>
      <c r="Y22" s="269"/>
    </row>
    <row r="23" spans="1:25" ht="39.75" customHeight="1" thickBot="1" x14ac:dyDescent="0.25">
      <c r="A23" s="270"/>
      <c r="B23" s="271" t="s">
        <v>27</v>
      </c>
      <c r="C23" s="272"/>
      <c r="D23" s="273"/>
      <c r="E23" s="273"/>
      <c r="F23" s="273"/>
      <c r="G23" s="273"/>
      <c r="H23" s="273"/>
      <c r="I23" s="273"/>
      <c r="J23" s="273"/>
      <c r="K23" s="273"/>
      <c r="L23" s="274"/>
      <c r="M23" s="275"/>
      <c r="N23" s="276"/>
      <c r="O23" s="277"/>
      <c r="P23" s="278"/>
      <c r="Q23" s="277"/>
      <c r="R23" s="279"/>
      <c r="S23" s="280"/>
      <c r="T23" s="281"/>
      <c r="U23" s="281"/>
      <c r="V23" s="280"/>
      <c r="W23" s="281"/>
      <c r="X23" s="281"/>
      <c r="Y23" s="282"/>
    </row>
    <row r="24" spans="1:25" ht="39.75" customHeight="1" x14ac:dyDescent="0.2">
      <c r="A24" s="283"/>
      <c r="B24" s="284" t="s">
        <v>28</v>
      </c>
      <c r="C24" s="285"/>
      <c r="D24" s="286"/>
      <c r="E24" s="286"/>
      <c r="F24" s="286"/>
      <c r="G24" s="286"/>
      <c r="H24" s="286"/>
      <c r="I24" s="286"/>
      <c r="J24" s="286"/>
      <c r="K24" s="286"/>
      <c r="L24" s="287"/>
      <c r="M24" s="288"/>
      <c r="N24" s="289"/>
      <c r="O24" s="290"/>
      <c r="P24" s="291"/>
      <c r="Q24" s="290"/>
      <c r="R24" s="292"/>
      <c r="S24" s="293"/>
      <c r="T24" s="294"/>
      <c r="U24" s="294"/>
      <c r="V24" s="293"/>
      <c r="W24" s="294"/>
      <c r="X24" s="294"/>
      <c r="Y24" s="295"/>
    </row>
    <row r="25" spans="1:25" ht="39.75" customHeight="1" thickBot="1" x14ac:dyDescent="0.25">
      <c r="A25" s="296"/>
      <c r="B25" s="297" t="s">
        <v>29</v>
      </c>
      <c r="C25" s="298"/>
      <c r="D25" s="299"/>
      <c r="E25" s="299"/>
      <c r="F25" s="299"/>
      <c r="G25" s="299"/>
      <c r="H25" s="299"/>
      <c r="I25" s="299"/>
      <c r="J25" s="299"/>
      <c r="K25" s="299"/>
      <c r="L25" s="300"/>
      <c r="M25" s="301"/>
      <c r="N25" s="302"/>
      <c r="O25" s="303"/>
      <c r="P25" s="304"/>
      <c r="Q25" s="303"/>
      <c r="R25" s="305"/>
      <c r="S25" s="306"/>
      <c r="T25" s="307"/>
      <c r="U25" s="307"/>
      <c r="V25" s="306"/>
      <c r="W25" s="307"/>
      <c r="X25" s="307"/>
      <c r="Y25" s="308"/>
    </row>
    <row r="26" spans="1:25" ht="39.75" customHeight="1" x14ac:dyDescent="0.2">
      <c r="A26" s="118"/>
      <c r="B26" s="158" t="s">
        <v>48</v>
      </c>
      <c r="C26" s="309"/>
      <c r="D26" s="310"/>
      <c r="E26" s="310"/>
      <c r="F26" s="310"/>
      <c r="G26" s="310"/>
      <c r="H26" s="310"/>
      <c r="I26" s="310"/>
      <c r="J26" s="310"/>
      <c r="K26" s="310"/>
      <c r="L26" s="311"/>
      <c r="M26" s="312"/>
      <c r="N26" s="313"/>
      <c r="O26" s="314"/>
      <c r="P26" s="315"/>
      <c r="Q26" s="314"/>
      <c r="R26" s="197"/>
      <c r="S26" s="316"/>
      <c r="T26" s="317"/>
      <c r="U26" s="317"/>
      <c r="V26" s="316"/>
      <c r="W26" s="317"/>
      <c r="X26" s="317"/>
      <c r="Y26" s="318"/>
    </row>
    <row r="27" spans="1:25" ht="39.75" customHeight="1" x14ac:dyDescent="0.2">
      <c r="A27" s="124"/>
      <c r="B27" s="158" t="s">
        <v>49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9"/>
      <c r="M27" s="320"/>
      <c r="N27" s="321"/>
      <c r="O27" s="322"/>
      <c r="P27" s="323"/>
      <c r="Q27" s="322"/>
      <c r="R27" s="161"/>
      <c r="S27" s="324"/>
      <c r="T27" s="325"/>
      <c r="U27" s="325"/>
      <c r="V27" s="324"/>
      <c r="W27" s="325"/>
      <c r="X27" s="325"/>
      <c r="Y27" s="326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7"/>
      <c r="M28" s="328"/>
      <c r="N28" s="329"/>
      <c r="O28" s="330"/>
      <c r="P28" s="331"/>
      <c r="Q28" s="330"/>
      <c r="R28" s="162"/>
      <c r="S28" s="332"/>
      <c r="T28" s="333"/>
      <c r="U28" s="333"/>
      <c r="V28" s="332"/>
      <c r="W28" s="333"/>
      <c r="X28" s="333"/>
      <c r="Y28" s="334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415"/>
      <c r="L29" s="415"/>
      <c r="M29" s="415"/>
      <c r="N29" s="415"/>
      <c r="O29" s="415"/>
      <c r="P29" s="415"/>
      <c r="Q29" s="415"/>
      <c r="R29" s="415"/>
      <c r="S29" s="415"/>
      <c r="T29" s="415"/>
      <c r="U29" s="415"/>
      <c r="V29" s="415"/>
      <c r="W29" s="415"/>
      <c r="X29" s="415"/>
      <c r="Y29" s="415"/>
    </row>
    <row r="30" spans="1:25" ht="12.75" customHeight="1" x14ac:dyDescent="0.2">
      <c r="B30" s="416"/>
      <c r="C30" s="417"/>
      <c r="D30" s="420" t="s">
        <v>50</v>
      </c>
      <c r="E30" s="422" t="s">
        <v>51</v>
      </c>
      <c r="F30" s="423"/>
      <c r="G30" s="423"/>
      <c r="H30" s="165"/>
      <c r="I30" s="165"/>
      <c r="K30" s="424"/>
      <c r="L30" s="424"/>
      <c r="M30" s="424"/>
      <c r="N30" s="424"/>
      <c r="O30" s="424"/>
      <c r="P30" s="424"/>
      <c r="Q30" s="424"/>
      <c r="R30" s="424"/>
      <c r="S30" s="424"/>
      <c r="T30" s="424"/>
      <c r="U30" s="424"/>
      <c r="V30" s="424"/>
      <c r="W30" s="424"/>
      <c r="X30" s="424"/>
      <c r="Y30" s="424"/>
    </row>
    <row r="31" spans="1:25" ht="19.5" customHeight="1" x14ac:dyDescent="0.2">
      <c r="B31" s="418"/>
      <c r="C31" s="419"/>
      <c r="D31" s="421"/>
      <c r="E31" s="166">
        <v>2015</v>
      </c>
      <c r="F31" s="166">
        <v>2016</v>
      </c>
      <c r="G31" s="167">
        <v>2017</v>
      </c>
      <c r="H31" s="345"/>
      <c r="I31" s="345"/>
      <c r="J31" s="345"/>
      <c r="K31" s="424"/>
      <c r="L31" s="424"/>
      <c r="M31" s="424"/>
      <c r="N31" s="424"/>
      <c r="O31" s="424"/>
      <c r="P31" s="424"/>
      <c r="Q31" s="424"/>
      <c r="R31" s="424"/>
      <c r="S31" s="424"/>
      <c r="T31" s="424"/>
      <c r="U31" s="424"/>
      <c r="V31" s="424"/>
      <c r="W31" s="424"/>
      <c r="X31" s="424"/>
      <c r="Y31" s="424"/>
    </row>
    <row r="32" spans="1:25" ht="29.25" customHeight="1" x14ac:dyDescent="0.2">
      <c r="B32" s="399" t="s">
        <v>52</v>
      </c>
      <c r="C32" s="400"/>
      <c r="D32" s="168"/>
      <c r="E32" s="169"/>
      <c r="F32" s="169"/>
      <c r="G32" s="169"/>
      <c r="H32" s="170"/>
      <c r="I32" s="170"/>
      <c r="J32" s="170"/>
      <c r="K32" s="171"/>
      <c r="L32" s="170"/>
      <c r="M32" s="335"/>
      <c r="N32" s="335"/>
      <c r="O32" s="336"/>
      <c r="P32" s="335"/>
      <c r="Q32" s="335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8"/>
      <c r="N33" s="338"/>
      <c r="O33" s="338"/>
      <c r="P33" s="338"/>
      <c r="Q33" s="339"/>
      <c r="R33" s="177"/>
      <c r="S33" s="336"/>
      <c r="T33" s="177"/>
      <c r="U33" s="177"/>
      <c r="V33" s="336"/>
      <c r="W33" s="171"/>
      <c r="X33" s="178"/>
    </row>
    <row r="34" spans="1:25" ht="13.5" x14ac:dyDescent="0.25">
      <c r="A34" s="1" t="s">
        <v>104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8"/>
      <c r="N34" s="338"/>
      <c r="O34" s="338"/>
      <c r="P34" s="338"/>
      <c r="Q34" s="339"/>
      <c r="R34" s="177"/>
      <c r="S34" s="336"/>
      <c r="T34" s="177"/>
      <c r="U34" s="177"/>
      <c r="V34" s="336"/>
      <c r="W34" s="171"/>
      <c r="X34" s="178"/>
    </row>
    <row r="35" spans="1:25" ht="13.5" x14ac:dyDescent="0.25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8"/>
      <c r="N35" s="338"/>
      <c r="O35" s="338"/>
      <c r="P35" s="338"/>
      <c r="Q35" s="339"/>
      <c r="R35" s="177"/>
      <c r="S35" s="336"/>
      <c r="T35" s="177"/>
      <c r="U35" s="177"/>
      <c r="V35" s="336"/>
      <c r="W35" s="171"/>
      <c r="X35" s="178"/>
    </row>
    <row r="36" spans="1:25" ht="13.5" x14ac:dyDescent="0.25">
      <c r="A36" s="180">
        <v>1</v>
      </c>
      <c r="B36" s="181" t="s">
        <v>105</v>
      </c>
      <c r="C36" s="182" t="s">
        <v>53</v>
      </c>
      <c r="D36" s="183"/>
      <c r="E36" s="184"/>
      <c r="F36" s="184"/>
      <c r="G36" s="184"/>
      <c r="H36" s="184"/>
      <c r="I36" s="184"/>
      <c r="J36" s="184"/>
      <c r="K36" s="177"/>
      <c r="L36" s="177"/>
      <c r="M36" s="336"/>
      <c r="N36" s="339"/>
      <c r="O36" s="340"/>
      <c r="P36" s="339"/>
    </row>
    <row r="37" spans="1:25" ht="15.75" customHeight="1" x14ac:dyDescent="0.25">
      <c r="A37" s="180">
        <v>1</v>
      </c>
      <c r="B37" s="181" t="s">
        <v>30</v>
      </c>
      <c r="C37" s="182"/>
      <c r="D37" s="185"/>
      <c r="E37" s="433"/>
      <c r="F37" s="434"/>
      <c r="G37" s="434"/>
      <c r="H37" s="434"/>
      <c r="I37" s="434"/>
      <c r="J37" s="186"/>
      <c r="K37" s="177"/>
      <c r="L37" s="177"/>
      <c r="M37" s="172"/>
      <c r="N37" s="176"/>
      <c r="O37" s="179"/>
      <c r="P37" s="176"/>
      <c r="Q37" s="173"/>
      <c r="S37" s="173"/>
      <c r="V37" s="173"/>
    </row>
    <row r="38" spans="1:25" ht="13.5" customHeight="1" x14ac:dyDescent="0.25">
      <c r="A38" s="180">
        <v>2</v>
      </c>
      <c r="B38" s="181" t="s">
        <v>54</v>
      </c>
      <c r="C38" s="182"/>
      <c r="D38" s="185"/>
      <c r="E38" s="433"/>
      <c r="F38" s="434"/>
      <c r="G38" s="434"/>
      <c r="H38" s="434"/>
      <c r="I38" s="434"/>
      <c r="J38" s="177"/>
      <c r="K38" s="177"/>
      <c r="L38" s="177"/>
      <c r="M38" s="172"/>
      <c r="N38" s="176"/>
      <c r="O38" s="179"/>
      <c r="P38" s="176"/>
      <c r="Q38" s="173"/>
      <c r="S38" s="173"/>
      <c r="V38" s="173"/>
    </row>
    <row r="39" spans="1:25" ht="13.5" x14ac:dyDescent="0.25">
      <c r="A39" s="180">
        <v>4</v>
      </c>
      <c r="B39" s="181" t="s">
        <v>23</v>
      </c>
      <c r="C39" s="182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79"/>
      <c r="P39" s="176"/>
      <c r="Q39" s="173"/>
      <c r="S39" s="173"/>
      <c r="V39" s="173"/>
    </row>
    <row r="40" spans="1:25" ht="13.5" x14ac:dyDescent="0.25">
      <c r="A40" s="180">
        <v>3</v>
      </c>
      <c r="B40" s="181" t="s">
        <v>1</v>
      </c>
      <c r="C40" s="182" t="s">
        <v>18</v>
      </c>
      <c r="D40" s="341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79"/>
      <c r="P40" s="176"/>
      <c r="Q40" s="173"/>
      <c r="S40" s="173"/>
      <c r="V40" s="173"/>
    </row>
    <row r="41" spans="1:25" ht="13.5" x14ac:dyDescent="0.25">
      <c r="A41" s="180">
        <v>4</v>
      </c>
      <c r="B41" s="181" t="s">
        <v>26</v>
      </c>
      <c r="C41" s="182" t="s">
        <v>18</v>
      </c>
      <c r="D41" s="187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79"/>
      <c r="P41" s="176"/>
      <c r="Q41" s="173"/>
      <c r="S41" s="173"/>
      <c r="V41" s="173"/>
    </row>
    <row r="42" spans="1:25" ht="25.5" x14ac:dyDescent="0.25">
      <c r="A42" s="180">
        <v>5</v>
      </c>
      <c r="B42" s="188" t="s">
        <v>57</v>
      </c>
      <c r="C42" s="182" t="s">
        <v>18</v>
      </c>
      <c r="D42" s="187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79"/>
      <c r="P42" s="176"/>
      <c r="Q42" s="173"/>
      <c r="S42" s="173"/>
      <c r="V42" s="173"/>
    </row>
    <row r="43" spans="1:25" ht="13.5" x14ac:dyDescent="0.25">
      <c r="A43" s="180">
        <v>6</v>
      </c>
      <c r="B43" s="181" t="s">
        <v>31</v>
      </c>
      <c r="C43" s="182" t="s">
        <v>18</v>
      </c>
      <c r="D43" s="189">
        <f>(K12/(G12+J12))*0.85</f>
        <v>0.94</v>
      </c>
      <c r="E43" s="433"/>
      <c r="F43" s="434"/>
      <c r="G43" s="434"/>
      <c r="H43" s="434"/>
      <c r="I43" s="434"/>
      <c r="J43" s="177"/>
      <c r="K43" s="177"/>
      <c r="L43" s="177"/>
      <c r="M43" s="172"/>
      <c r="N43" s="176"/>
      <c r="O43" s="179"/>
      <c r="P43" s="176"/>
      <c r="Q43" s="173"/>
      <c r="S43" s="173"/>
      <c r="V43" s="173"/>
    </row>
    <row r="44" spans="1:25" ht="14.25" thickBot="1" x14ac:dyDescent="0.3">
      <c r="A44" s="190">
        <v>7</v>
      </c>
      <c r="B44" s="191" t="s">
        <v>32</v>
      </c>
      <c r="C44" s="192" t="s">
        <v>18</v>
      </c>
      <c r="D44" s="193">
        <f>(L12/(G12+J12))*0.8</f>
        <v>0.44</v>
      </c>
      <c r="E44" s="433"/>
      <c r="F44" s="434"/>
      <c r="G44" s="434"/>
      <c r="H44" s="434"/>
      <c r="I44" s="434"/>
      <c r="J44" s="177"/>
      <c r="K44" s="177"/>
      <c r="L44" s="177"/>
      <c r="M44" s="172"/>
      <c r="N44" s="176"/>
      <c r="O44" s="179"/>
      <c r="P44" s="176"/>
      <c r="Q44" s="173"/>
      <c r="S44" s="173"/>
      <c r="V44" s="173"/>
    </row>
    <row r="45" spans="1:25" ht="13.5" x14ac:dyDescent="0.25">
      <c r="A45" s="194"/>
      <c r="B45" s="1"/>
      <c r="C45" s="194"/>
      <c r="D45" s="92"/>
      <c r="E45" s="92"/>
      <c r="P45" s="338"/>
      <c r="Q45" s="339"/>
      <c r="R45" s="171"/>
      <c r="S45" s="339"/>
      <c r="T45" s="177"/>
      <c r="U45" s="177"/>
      <c r="V45" s="336"/>
      <c r="W45" s="177"/>
      <c r="X45" s="177"/>
      <c r="Y45" s="171"/>
    </row>
  </sheetData>
  <mergeCells count="41">
    <mergeCell ref="E37:I37"/>
    <mergeCell ref="E38:I38"/>
    <mergeCell ref="E43:I43"/>
    <mergeCell ref="E44:I44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A4:A7"/>
    <mergeCell ref="B4:B7"/>
    <mergeCell ref="C4:C7"/>
    <mergeCell ref="D4:D7"/>
    <mergeCell ref="E4:L4"/>
    <mergeCell ref="E5:E7"/>
  </mergeCells>
  <pageMargins left="0" right="0" top="0" bottom="0" header="0" footer="0"/>
  <pageSetup paperSize="9" scale="4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17" sqref="M17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58</v>
      </c>
      <c r="B1" s="2"/>
      <c r="C1" s="2"/>
      <c r="D1" s="2"/>
      <c r="E1" s="2"/>
      <c r="I1" s="440" t="s">
        <v>120</v>
      </c>
      <c r="J1" s="440"/>
    </row>
    <row r="2" spans="1:16" s="5" customFormat="1" x14ac:dyDescent="0.2">
      <c r="A2" s="4" t="s">
        <v>59</v>
      </c>
    </row>
    <row r="3" spans="1:16" x14ac:dyDescent="0.2">
      <c r="A3" s="441" t="s">
        <v>60</v>
      </c>
      <c r="B3" s="441"/>
      <c r="C3" s="441"/>
      <c r="D3" s="441"/>
      <c r="E3" s="441"/>
      <c r="F3" s="441"/>
      <c r="G3" s="441"/>
      <c r="H3" s="441"/>
      <c r="I3" s="441"/>
      <c r="J3" s="441"/>
    </row>
    <row r="4" spans="1:16" ht="15" customHeight="1" x14ac:dyDescent="0.2">
      <c r="A4" s="442" t="s">
        <v>55</v>
      </c>
      <c r="B4" s="442"/>
      <c r="C4" s="442"/>
      <c r="D4" s="442"/>
      <c r="E4" s="442"/>
      <c r="F4" s="442"/>
      <c r="G4" s="442"/>
      <c r="H4" s="442"/>
      <c r="I4" s="442"/>
      <c r="J4" s="442"/>
      <c r="K4" s="7"/>
      <c r="L4" s="7"/>
      <c r="M4" s="7"/>
      <c r="N4" s="8"/>
      <c r="O4" s="8"/>
      <c r="P4" s="8"/>
    </row>
    <row r="5" spans="1:16" ht="15" customHeight="1" thickBot="1" x14ac:dyDescent="0.25">
      <c r="A5" s="442" t="s">
        <v>56</v>
      </c>
      <c r="B5" s="442"/>
      <c r="C5" s="442"/>
      <c r="D5" s="442"/>
      <c r="E5" s="442"/>
      <c r="F5" s="442"/>
      <c r="G5" s="442"/>
      <c r="H5" s="442"/>
      <c r="I5" s="442"/>
      <c r="J5" s="442"/>
      <c r="K5" s="7"/>
      <c r="L5" s="7"/>
      <c r="M5" s="7"/>
    </row>
    <row r="6" spans="1:16" ht="20.25" customHeight="1" x14ac:dyDescent="0.2">
      <c r="A6" s="435" t="s">
        <v>61</v>
      </c>
      <c r="B6" s="435" t="s">
        <v>62</v>
      </c>
      <c r="C6" s="435" t="s">
        <v>63</v>
      </c>
      <c r="D6" s="435" t="s">
        <v>64</v>
      </c>
      <c r="E6" s="435" t="s">
        <v>65</v>
      </c>
      <c r="F6" s="435" t="s">
        <v>66</v>
      </c>
      <c r="G6" s="445" t="s">
        <v>67</v>
      </c>
      <c r="H6" s="435" t="s">
        <v>68</v>
      </c>
      <c r="I6" s="435" t="s">
        <v>69</v>
      </c>
      <c r="J6" s="435" t="s">
        <v>70</v>
      </c>
    </row>
    <row r="7" spans="1:16" ht="68.25" customHeight="1" thickBot="1" x14ac:dyDescent="0.25">
      <c r="A7" s="436"/>
      <c r="B7" s="436"/>
      <c r="C7" s="436"/>
      <c r="D7" s="436"/>
      <c r="E7" s="436"/>
      <c r="F7" s="436"/>
      <c r="G7" s="446"/>
      <c r="H7" s="436"/>
      <c r="I7" s="436"/>
      <c r="J7" s="436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7" t="s">
        <v>71</v>
      </c>
      <c r="B14" s="438"/>
      <c r="C14" s="438"/>
      <c r="D14" s="438"/>
      <c r="E14" s="438"/>
      <c r="F14" s="438"/>
      <c r="G14" s="438"/>
      <c r="H14" s="438"/>
      <c r="I14" s="439"/>
      <c r="J14" s="30">
        <f>SUM(J9:J13)</f>
        <v>0</v>
      </c>
    </row>
    <row r="17" spans="1:8" ht="12.75" customHeight="1" x14ac:dyDescent="0.2">
      <c r="A17" s="31" t="s">
        <v>72</v>
      </c>
      <c r="B17" s="32"/>
      <c r="C17" s="443" t="s">
        <v>73</v>
      </c>
      <c r="D17" s="443"/>
      <c r="E17" s="32"/>
      <c r="F17" s="443" t="s">
        <v>74</v>
      </c>
      <c r="G17" s="443"/>
      <c r="H17" s="443"/>
    </row>
    <row r="18" spans="1:8" x14ac:dyDescent="0.2">
      <c r="A18" s="32"/>
      <c r="B18" s="32"/>
      <c r="C18" s="32"/>
      <c r="D18" s="32"/>
      <c r="E18" s="32"/>
      <c r="F18" s="444" t="s">
        <v>75</v>
      </c>
      <c r="G18" s="444"/>
      <c r="H18" s="444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B34" sqref="B34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76</v>
      </c>
      <c r="C1" s="36"/>
      <c r="D1" s="36"/>
      <c r="K1" s="451" t="s">
        <v>121</v>
      </c>
      <c r="L1" s="451"/>
      <c r="M1" s="451"/>
    </row>
    <row r="2" spans="1:18" s="5" customFormat="1" x14ac:dyDescent="0.2">
      <c r="A2" s="4" t="s">
        <v>59</v>
      </c>
    </row>
    <row r="5" spans="1:18" x14ac:dyDescent="0.2">
      <c r="A5" s="452" t="s">
        <v>77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</row>
    <row r="6" spans="1:18" x14ac:dyDescent="0.2">
      <c r="A6" s="442" t="s">
        <v>55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7"/>
    </row>
    <row r="7" spans="1:18" ht="13.5" thickBot="1" x14ac:dyDescent="0.25">
      <c r="A7" s="442" t="s">
        <v>56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7"/>
    </row>
    <row r="8" spans="1:18" ht="20.25" customHeight="1" x14ac:dyDescent="0.2">
      <c r="A8" s="453" t="s">
        <v>0</v>
      </c>
      <c r="B8" s="455" t="s">
        <v>78</v>
      </c>
      <c r="C8" s="457" t="s">
        <v>79</v>
      </c>
      <c r="D8" s="457" t="s">
        <v>80</v>
      </c>
      <c r="E8" s="455" t="s">
        <v>69</v>
      </c>
      <c r="F8" s="455" t="s">
        <v>2</v>
      </c>
      <c r="G8" s="455" t="s">
        <v>81</v>
      </c>
      <c r="H8" s="455" t="s">
        <v>82</v>
      </c>
      <c r="I8" s="455"/>
      <c r="J8" s="455"/>
      <c r="K8" s="455" t="s">
        <v>83</v>
      </c>
      <c r="L8" s="455"/>
      <c r="M8" s="447" t="s">
        <v>84</v>
      </c>
    </row>
    <row r="9" spans="1:18" s="40" customFormat="1" ht="42" customHeight="1" x14ac:dyDescent="0.25">
      <c r="A9" s="454"/>
      <c r="B9" s="456"/>
      <c r="C9" s="458"/>
      <c r="D9" s="458"/>
      <c r="E9" s="456"/>
      <c r="F9" s="456"/>
      <c r="G9" s="456"/>
      <c r="H9" s="38" t="s">
        <v>85</v>
      </c>
      <c r="I9" s="38" t="s">
        <v>86</v>
      </c>
      <c r="J9" s="38" t="s">
        <v>3</v>
      </c>
      <c r="K9" s="38" t="s">
        <v>87</v>
      </c>
      <c r="L9" s="38" t="s">
        <v>88</v>
      </c>
      <c r="M9" s="448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89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9"/>
      <c r="K21" s="450"/>
      <c r="M21" s="86"/>
    </row>
    <row r="22" spans="1:18" s="32" customFormat="1" x14ac:dyDescent="0.2">
      <c r="B22" s="31" t="s">
        <v>72</v>
      </c>
      <c r="D22" s="443" t="s">
        <v>73</v>
      </c>
      <c r="E22" s="443"/>
      <c r="G22" s="443" t="s">
        <v>74</v>
      </c>
      <c r="H22" s="443"/>
      <c r="I22" s="443"/>
    </row>
    <row r="23" spans="1:18" s="32" customFormat="1" x14ac:dyDescent="0.2">
      <c r="G23" s="444" t="s">
        <v>75</v>
      </c>
      <c r="H23" s="444"/>
      <c r="I23" s="444"/>
    </row>
    <row r="24" spans="1:18" s="32" customFormat="1" x14ac:dyDescent="0.2"/>
    <row r="25" spans="1:18" x14ac:dyDescent="0.2">
      <c r="J25" s="449"/>
      <c r="K25" s="450"/>
      <c r="M25" s="86"/>
    </row>
    <row r="26" spans="1:18" x14ac:dyDescent="0.2">
      <c r="K26" s="87"/>
      <c r="M26" s="86"/>
    </row>
    <row r="27" spans="1:18" x14ac:dyDescent="0.2">
      <c r="K27" s="459"/>
    </row>
    <row r="28" spans="1:18" x14ac:dyDescent="0.2">
      <c r="K28" s="460"/>
    </row>
    <row r="29" spans="1:18" x14ac:dyDescent="0.2">
      <c r="K29" s="460"/>
    </row>
    <row r="30" spans="1:18" x14ac:dyDescent="0.2">
      <c r="K30" s="460"/>
    </row>
    <row r="31" spans="1:18" x14ac:dyDescent="0.2">
      <c r="K31" s="460"/>
    </row>
    <row r="32" spans="1:18" x14ac:dyDescent="0.2">
      <c r="K32" s="460"/>
    </row>
    <row r="33" spans="11:11" x14ac:dyDescent="0.2">
      <c r="K33" s="460"/>
    </row>
    <row r="34" spans="11:11" x14ac:dyDescent="0.2">
      <c r="K34" s="460"/>
    </row>
    <row r="35" spans="11:11" x14ac:dyDescent="0.2">
      <c r="K35" s="46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view="pageBreakPreview" topLeftCell="A28" zoomScale="60" zoomScaleNormal="100" workbookViewId="0">
      <selection activeCell="N52" sqref="N52"/>
    </sheetView>
  </sheetViews>
  <sheetFormatPr defaultRowHeight="12.75" x14ac:dyDescent="0.2"/>
  <cols>
    <col min="1" max="1" width="5.5703125" style="198" bestFit="1" customWidth="1"/>
    <col min="2" max="2" width="14.7109375" style="198" bestFit="1" customWidth="1"/>
    <col min="3" max="3" width="49.42578125" style="198" customWidth="1"/>
    <col min="4" max="4" width="6.7109375" style="198" bestFit="1" customWidth="1"/>
    <col min="5" max="5" width="11.140625" style="198" bestFit="1" customWidth="1"/>
    <col min="6" max="6" width="11.5703125" style="198" bestFit="1" customWidth="1"/>
    <col min="7" max="7" width="12" style="198" customWidth="1"/>
    <col min="8" max="8" width="14.140625" style="198" customWidth="1"/>
    <col min="9" max="9" width="15.140625" style="198" customWidth="1"/>
    <col min="10" max="16384" width="9.140625" style="198"/>
  </cols>
  <sheetData>
    <row r="1" spans="1:16" x14ac:dyDescent="0.2">
      <c r="E1" s="35"/>
      <c r="F1" s="35"/>
      <c r="G1" s="35"/>
      <c r="H1" s="35"/>
      <c r="I1" s="465" t="s">
        <v>124</v>
      </c>
      <c r="J1" s="465"/>
    </row>
    <row r="2" spans="1:16" x14ac:dyDescent="0.2">
      <c r="E2" s="35"/>
      <c r="F2" s="35"/>
      <c r="G2" s="466"/>
      <c r="H2" s="466"/>
      <c r="I2" s="466"/>
      <c r="J2" s="466"/>
    </row>
    <row r="3" spans="1:16" s="3" customFormat="1" ht="12" x14ac:dyDescent="0.2">
      <c r="A3" s="467" t="s">
        <v>106</v>
      </c>
      <c r="B3" s="467"/>
      <c r="C3" s="2"/>
      <c r="D3" s="2"/>
      <c r="E3" s="2"/>
      <c r="F3" s="2"/>
      <c r="I3" s="347"/>
      <c r="J3" s="347"/>
    </row>
    <row r="4" spans="1:16" s="5" customFormat="1" x14ac:dyDescent="0.2">
      <c r="A4" s="468" t="s">
        <v>59</v>
      </c>
      <c r="B4" s="468"/>
    </row>
    <row r="5" spans="1:16" s="6" customFormat="1" ht="15" customHeight="1" x14ac:dyDescent="0.35">
      <c r="A5" s="469" t="s">
        <v>55</v>
      </c>
      <c r="B5" s="469"/>
      <c r="C5" s="348" t="str">
        <f>[7]Ф.8!B9</f>
        <v>Северо-Покурское месторождение</v>
      </c>
      <c r="D5" s="349"/>
      <c r="E5" s="349"/>
      <c r="F5" s="349"/>
      <c r="G5" s="349"/>
      <c r="H5" s="199"/>
      <c r="I5" s="199"/>
      <c r="J5" s="199"/>
      <c r="K5" s="200"/>
      <c r="L5" s="200"/>
      <c r="M5" s="200"/>
      <c r="N5" s="201"/>
      <c r="O5" s="201"/>
      <c r="P5" s="201"/>
    </row>
    <row r="6" spans="1:16" s="6" customFormat="1" ht="15" customHeight="1" x14ac:dyDescent="0.35">
      <c r="A6" s="469" t="s">
        <v>56</v>
      </c>
      <c r="B6" s="469"/>
      <c r="C6" s="350" t="str">
        <f>[7]Ф.8!B10</f>
        <v>Высоконапорный водовод куста скважин 45 Инвентарный № 130000017587</v>
      </c>
      <c r="D6" s="349"/>
      <c r="E6" s="349"/>
      <c r="F6" s="349"/>
      <c r="G6" s="349"/>
      <c r="H6" s="199"/>
      <c r="I6" s="199"/>
      <c r="J6" s="199"/>
      <c r="K6" s="200"/>
      <c r="L6" s="200"/>
      <c r="M6" s="200"/>
    </row>
    <row r="8" spans="1:16" x14ac:dyDescent="0.2">
      <c r="B8" s="470" t="s">
        <v>107</v>
      </c>
      <c r="C8" s="470"/>
      <c r="D8" s="470"/>
      <c r="E8" s="470"/>
      <c r="F8" s="470"/>
      <c r="G8" s="470"/>
      <c r="H8" s="470"/>
      <c r="I8" s="470"/>
      <c r="J8" s="470"/>
    </row>
    <row r="9" spans="1:16" x14ac:dyDescent="0.2">
      <c r="B9" s="471" t="s">
        <v>108</v>
      </c>
      <c r="C9" s="471"/>
      <c r="D9" s="471"/>
      <c r="E9" s="471"/>
      <c r="F9" s="471"/>
      <c r="G9" s="471"/>
      <c r="H9" s="471"/>
      <c r="I9" s="471"/>
      <c r="J9" s="471"/>
    </row>
    <row r="10" spans="1:16" ht="13.5" thickBot="1" x14ac:dyDescent="0.25">
      <c r="B10" s="346"/>
      <c r="C10" s="346"/>
      <c r="D10" s="346"/>
      <c r="E10" s="346"/>
      <c r="F10" s="346"/>
      <c r="G10" s="346"/>
      <c r="H10" s="346"/>
      <c r="I10" s="346"/>
      <c r="J10" s="346"/>
    </row>
    <row r="11" spans="1:16" ht="13.5" thickBot="1" x14ac:dyDescent="0.25">
      <c r="A11" s="472" t="s">
        <v>0</v>
      </c>
      <c r="B11" s="472" t="s">
        <v>125</v>
      </c>
      <c r="C11" s="472" t="s">
        <v>109</v>
      </c>
      <c r="D11" s="472" t="s">
        <v>110</v>
      </c>
      <c r="E11" s="476" t="s">
        <v>111</v>
      </c>
      <c r="F11" s="477"/>
      <c r="G11" s="477"/>
      <c r="H11" s="477"/>
      <c r="I11" s="477"/>
      <c r="J11" s="478"/>
    </row>
    <row r="12" spans="1:16" ht="13.5" thickBot="1" x14ac:dyDescent="0.25">
      <c r="A12" s="473"/>
      <c r="B12" s="473"/>
      <c r="C12" s="473"/>
      <c r="D12" s="473"/>
      <c r="E12" s="479" t="s">
        <v>112</v>
      </c>
      <c r="F12" s="480"/>
      <c r="G12" s="481"/>
      <c r="H12" s="482" t="s">
        <v>113</v>
      </c>
      <c r="I12" s="483"/>
      <c r="J12" s="484"/>
    </row>
    <row r="13" spans="1:16" ht="26.25" thickBot="1" x14ac:dyDescent="0.25">
      <c r="A13" s="474"/>
      <c r="B13" s="474"/>
      <c r="C13" s="474"/>
      <c r="D13" s="475"/>
      <c r="E13" s="351" t="s">
        <v>114</v>
      </c>
      <c r="F13" s="351" t="s">
        <v>115</v>
      </c>
      <c r="G13" s="351" t="s">
        <v>68</v>
      </c>
      <c r="H13" s="351" t="s">
        <v>114</v>
      </c>
      <c r="I13" s="351" t="s">
        <v>116</v>
      </c>
      <c r="J13" s="351" t="s">
        <v>68</v>
      </c>
    </row>
    <row r="14" spans="1:16" s="202" customFormat="1" ht="13.5" thickBot="1" x14ac:dyDescent="0.25">
      <c r="A14" s="352">
        <v>1</v>
      </c>
      <c r="B14" s="352">
        <v>2</v>
      </c>
      <c r="C14" s="352">
        <v>3</v>
      </c>
      <c r="D14" s="353">
        <v>4</v>
      </c>
      <c r="E14" s="354">
        <v>5</v>
      </c>
      <c r="F14" s="354">
        <v>6</v>
      </c>
      <c r="G14" s="354">
        <v>7</v>
      </c>
      <c r="H14" s="354">
        <v>8</v>
      </c>
      <c r="I14" s="354">
        <v>9</v>
      </c>
      <c r="J14" s="354">
        <v>10</v>
      </c>
    </row>
    <row r="15" spans="1:16" ht="25.5" x14ac:dyDescent="0.2">
      <c r="A15" s="355">
        <v>1</v>
      </c>
      <c r="B15" s="356" t="s">
        <v>126</v>
      </c>
      <c r="C15" s="357" t="s">
        <v>127</v>
      </c>
      <c r="D15" s="358" t="s">
        <v>128</v>
      </c>
      <c r="E15" s="359"/>
      <c r="F15" s="360"/>
      <c r="G15" s="361"/>
      <c r="H15" s="362">
        <v>2.8999999999999998E-3</v>
      </c>
      <c r="I15" s="363">
        <v>74018.14</v>
      </c>
      <c r="J15" s="364">
        <f>H15*I15</f>
        <v>215</v>
      </c>
    </row>
    <row r="16" spans="1:16" ht="25.5" x14ac:dyDescent="0.2">
      <c r="A16" s="365">
        <v>2</v>
      </c>
      <c r="B16" s="366" t="s">
        <v>129</v>
      </c>
      <c r="C16" s="367" t="s">
        <v>130</v>
      </c>
      <c r="D16" s="368" t="s">
        <v>128</v>
      </c>
      <c r="E16" s="369"/>
      <c r="F16" s="370"/>
      <c r="G16" s="365"/>
      <c r="H16" s="371">
        <v>1.1999999999999999E-3</v>
      </c>
      <c r="I16" s="372">
        <v>104767</v>
      </c>
      <c r="J16" s="373">
        <f>H16*I16</f>
        <v>126</v>
      </c>
    </row>
    <row r="17" spans="1:10" x14ac:dyDescent="0.2">
      <c r="A17" s="365">
        <v>3</v>
      </c>
      <c r="B17" s="366" t="s">
        <v>131</v>
      </c>
      <c r="C17" s="367" t="s">
        <v>132</v>
      </c>
      <c r="D17" s="368" t="s">
        <v>133</v>
      </c>
      <c r="E17" s="369"/>
      <c r="F17" s="370"/>
      <c r="G17" s="365"/>
      <c r="H17" s="371">
        <v>10.74</v>
      </c>
      <c r="I17" s="372">
        <v>47.09</v>
      </c>
      <c r="J17" s="373">
        <f t="shared" ref="J17:J57" si="0">H17*I17</f>
        <v>506</v>
      </c>
    </row>
    <row r="18" spans="1:10" ht="25.5" x14ac:dyDescent="0.2">
      <c r="A18" s="365">
        <v>6</v>
      </c>
      <c r="B18" s="366" t="s">
        <v>134</v>
      </c>
      <c r="C18" s="367" t="s">
        <v>135</v>
      </c>
      <c r="D18" s="368" t="s">
        <v>128</v>
      </c>
      <c r="E18" s="369"/>
      <c r="F18" s="370"/>
      <c r="G18" s="365"/>
      <c r="H18" s="371">
        <v>2.9999999999999997E-4</v>
      </c>
      <c r="I18" s="372">
        <v>77269.98</v>
      </c>
      <c r="J18" s="373">
        <f t="shared" si="0"/>
        <v>23</v>
      </c>
    </row>
    <row r="19" spans="1:10" x14ac:dyDescent="0.2">
      <c r="A19" s="365">
        <v>7</v>
      </c>
      <c r="B19" s="366" t="s">
        <v>136</v>
      </c>
      <c r="C19" s="367" t="s">
        <v>137</v>
      </c>
      <c r="D19" s="368" t="s">
        <v>128</v>
      </c>
      <c r="E19" s="369"/>
      <c r="F19" s="370"/>
      <c r="G19" s="365"/>
      <c r="H19" s="371">
        <v>1.7991999999999999</v>
      </c>
      <c r="I19" s="372">
        <v>34453.160000000003</v>
      </c>
      <c r="J19" s="373">
        <f t="shared" si="0"/>
        <v>61988</v>
      </c>
    </row>
    <row r="20" spans="1:10" ht="25.5" x14ac:dyDescent="0.2">
      <c r="A20" s="365">
        <v>8</v>
      </c>
      <c r="B20" s="366" t="s">
        <v>138</v>
      </c>
      <c r="C20" s="367" t="s">
        <v>139</v>
      </c>
      <c r="D20" s="368" t="s">
        <v>128</v>
      </c>
      <c r="E20" s="369"/>
      <c r="F20" s="370"/>
      <c r="G20" s="365"/>
      <c r="H20" s="371">
        <v>0.75919999999999999</v>
      </c>
      <c r="I20" s="372">
        <v>25993.4</v>
      </c>
      <c r="J20" s="373">
        <f t="shared" si="0"/>
        <v>19734</v>
      </c>
    </row>
    <row r="21" spans="1:10" x14ac:dyDescent="0.2">
      <c r="A21" s="365">
        <v>9</v>
      </c>
      <c r="B21" s="366" t="s">
        <v>140</v>
      </c>
      <c r="C21" s="367" t="s">
        <v>141</v>
      </c>
      <c r="D21" s="368" t="s">
        <v>128</v>
      </c>
      <c r="E21" s="369"/>
      <c r="F21" s="370"/>
      <c r="G21" s="365"/>
      <c r="H21" s="371">
        <v>2.0000000000000001E-4</v>
      </c>
      <c r="I21" s="372">
        <v>51534.55</v>
      </c>
      <c r="J21" s="373">
        <f t="shared" si="0"/>
        <v>10</v>
      </c>
    </row>
    <row r="22" spans="1:10" x14ac:dyDescent="0.2">
      <c r="A22" s="365">
        <v>10</v>
      </c>
      <c r="B22" s="366" t="s">
        <v>142</v>
      </c>
      <c r="C22" s="367" t="s">
        <v>143</v>
      </c>
      <c r="D22" s="368" t="s">
        <v>128</v>
      </c>
      <c r="E22" s="369"/>
      <c r="F22" s="370"/>
      <c r="G22" s="365"/>
      <c r="H22" s="371">
        <v>4.8999999999999998E-3</v>
      </c>
      <c r="I22" s="372">
        <v>47881.35</v>
      </c>
      <c r="J22" s="373">
        <f t="shared" si="0"/>
        <v>235</v>
      </c>
    </row>
    <row r="23" spans="1:10" x14ac:dyDescent="0.2">
      <c r="A23" s="365">
        <v>11</v>
      </c>
      <c r="B23" s="366" t="s">
        <v>144</v>
      </c>
      <c r="C23" s="367" t="s">
        <v>145</v>
      </c>
      <c r="D23" s="368" t="s">
        <v>128</v>
      </c>
      <c r="E23" s="369"/>
      <c r="F23" s="370"/>
      <c r="G23" s="365"/>
      <c r="H23" s="371">
        <v>2.3E-3</v>
      </c>
      <c r="I23" s="372">
        <v>130000</v>
      </c>
      <c r="J23" s="373">
        <f t="shared" si="0"/>
        <v>299</v>
      </c>
    </row>
    <row r="24" spans="1:10" x14ac:dyDescent="0.2">
      <c r="A24" s="365">
        <v>12</v>
      </c>
      <c r="B24" s="366" t="s">
        <v>146</v>
      </c>
      <c r="C24" s="367" t="s">
        <v>147</v>
      </c>
      <c r="D24" s="368" t="s">
        <v>148</v>
      </c>
      <c r="E24" s="369"/>
      <c r="F24" s="370"/>
      <c r="G24" s="365"/>
      <c r="H24" s="371">
        <v>0.39</v>
      </c>
      <c r="I24" s="372">
        <v>155.6</v>
      </c>
      <c r="J24" s="373">
        <f t="shared" si="0"/>
        <v>61</v>
      </c>
    </row>
    <row r="25" spans="1:10" x14ac:dyDescent="0.2">
      <c r="A25" s="365">
        <v>13</v>
      </c>
      <c r="B25" s="366" t="s">
        <v>149</v>
      </c>
      <c r="C25" s="367" t="s">
        <v>150</v>
      </c>
      <c r="D25" s="368" t="s">
        <v>151</v>
      </c>
      <c r="E25" s="369"/>
      <c r="F25" s="370"/>
      <c r="G25" s="365"/>
      <c r="H25" s="371">
        <v>0.7</v>
      </c>
      <c r="I25" s="372">
        <v>10.93</v>
      </c>
      <c r="J25" s="373">
        <f t="shared" si="0"/>
        <v>8</v>
      </c>
    </row>
    <row r="26" spans="1:10" x14ac:dyDescent="0.2">
      <c r="A26" s="365">
        <v>14</v>
      </c>
      <c r="B26" s="366" t="s">
        <v>152</v>
      </c>
      <c r="C26" s="367" t="s">
        <v>153</v>
      </c>
      <c r="D26" s="368" t="s">
        <v>154</v>
      </c>
      <c r="E26" s="369"/>
      <c r="F26" s="370"/>
      <c r="G26" s="365"/>
      <c r="H26" s="371">
        <v>7.8E-2</v>
      </c>
      <c r="I26" s="372">
        <v>555.61</v>
      </c>
      <c r="J26" s="373">
        <f t="shared" si="0"/>
        <v>43</v>
      </c>
    </row>
    <row r="27" spans="1:10" ht="25.5" x14ac:dyDescent="0.2">
      <c r="A27" s="365">
        <v>15</v>
      </c>
      <c r="B27" s="366" t="s">
        <v>155</v>
      </c>
      <c r="C27" s="367" t="s">
        <v>156</v>
      </c>
      <c r="D27" s="368" t="s">
        <v>128</v>
      </c>
      <c r="E27" s="371">
        <v>3.5799999999999998E-2</v>
      </c>
      <c r="F27" s="372">
        <v>132000</v>
      </c>
      <c r="G27" s="374">
        <f>E27*F27</f>
        <v>4726</v>
      </c>
      <c r="H27" s="369"/>
      <c r="I27" s="370"/>
      <c r="J27" s="375"/>
    </row>
    <row r="28" spans="1:10" x14ac:dyDescent="0.2">
      <c r="A28" s="365">
        <v>16</v>
      </c>
      <c r="B28" s="366" t="s">
        <v>157</v>
      </c>
      <c r="C28" s="367" t="s">
        <v>158</v>
      </c>
      <c r="D28" s="368" t="s">
        <v>151</v>
      </c>
      <c r="E28" s="369"/>
      <c r="F28" s="370"/>
      <c r="G28" s="365"/>
      <c r="H28" s="371">
        <v>1.95</v>
      </c>
      <c r="I28" s="372">
        <v>29.69</v>
      </c>
      <c r="J28" s="373">
        <f t="shared" si="0"/>
        <v>58</v>
      </c>
    </row>
    <row r="29" spans="1:10" x14ac:dyDescent="0.2">
      <c r="A29" s="365">
        <v>17</v>
      </c>
      <c r="B29" s="366" t="s">
        <v>159</v>
      </c>
      <c r="C29" s="367" t="s">
        <v>160</v>
      </c>
      <c r="D29" s="368" t="s">
        <v>148</v>
      </c>
      <c r="E29" s="371">
        <v>684.5</v>
      </c>
      <c r="F29" s="372">
        <v>125</v>
      </c>
      <c r="G29" s="374">
        <f>E29*F29</f>
        <v>85563</v>
      </c>
      <c r="H29" s="369"/>
      <c r="I29" s="370"/>
      <c r="J29" s="375"/>
    </row>
    <row r="30" spans="1:10" x14ac:dyDescent="0.2">
      <c r="A30" s="365">
        <v>18</v>
      </c>
      <c r="B30" s="366" t="s">
        <v>161</v>
      </c>
      <c r="C30" s="367" t="s">
        <v>162</v>
      </c>
      <c r="D30" s="368" t="s">
        <v>163</v>
      </c>
      <c r="E30" s="369"/>
      <c r="F30" s="370"/>
      <c r="G30" s="365"/>
      <c r="H30" s="371">
        <v>1.02</v>
      </c>
      <c r="I30" s="372">
        <v>101.01</v>
      </c>
      <c r="J30" s="373">
        <f t="shared" si="0"/>
        <v>103</v>
      </c>
    </row>
    <row r="31" spans="1:10" x14ac:dyDescent="0.2">
      <c r="A31" s="365">
        <v>19</v>
      </c>
      <c r="B31" s="366" t="s">
        <v>164</v>
      </c>
      <c r="C31" s="367" t="s">
        <v>165</v>
      </c>
      <c r="D31" s="368" t="s">
        <v>163</v>
      </c>
      <c r="E31" s="369"/>
      <c r="F31" s="370"/>
      <c r="G31" s="365"/>
      <c r="H31" s="371">
        <v>3.3</v>
      </c>
      <c r="I31" s="372">
        <v>228</v>
      </c>
      <c r="J31" s="373">
        <f t="shared" si="0"/>
        <v>752</v>
      </c>
    </row>
    <row r="32" spans="1:10" ht="25.5" x14ac:dyDescent="0.2">
      <c r="A32" s="365">
        <v>20</v>
      </c>
      <c r="B32" s="366" t="s">
        <v>166</v>
      </c>
      <c r="C32" s="367" t="s">
        <v>167</v>
      </c>
      <c r="D32" s="368" t="s">
        <v>128</v>
      </c>
      <c r="E32" s="369"/>
      <c r="F32" s="370"/>
      <c r="G32" s="365"/>
      <c r="H32" s="371">
        <v>2.3E-3</v>
      </c>
      <c r="I32" s="372">
        <v>130000</v>
      </c>
      <c r="J32" s="373">
        <f t="shared" si="0"/>
        <v>299</v>
      </c>
    </row>
    <row r="33" spans="1:10" ht="25.5" x14ac:dyDescent="0.2">
      <c r="A33" s="365">
        <v>21</v>
      </c>
      <c r="B33" s="366" t="s">
        <v>168</v>
      </c>
      <c r="C33" s="367" t="s">
        <v>169</v>
      </c>
      <c r="D33" s="368" t="s">
        <v>128</v>
      </c>
      <c r="E33" s="369"/>
      <c r="F33" s="370"/>
      <c r="G33" s="365"/>
      <c r="H33" s="371">
        <v>2.58E-2</v>
      </c>
      <c r="I33" s="372">
        <v>130000</v>
      </c>
      <c r="J33" s="373">
        <f t="shared" si="0"/>
        <v>3354</v>
      </c>
    </row>
    <row r="34" spans="1:10" x14ac:dyDescent="0.2">
      <c r="A34" s="365">
        <v>22</v>
      </c>
      <c r="B34" s="366" t="s">
        <v>170</v>
      </c>
      <c r="C34" s="367" t="s">
        <v>171</v>
      </c>
      <c r="D34" s="368" t="s">
        <v>172</v>
      </c>
      <c r="E34" s="369"/>
      <c r="F34" s="370"/>
      <c r="G34" s="365"/>
      <c r="H34" s="371">
        <v>30.8</v>
      </c>
      <c r="I34" s="372">
        <v>57.3</v>
      </c>
      <c r="J34" s="373">
        <f t="shared" si="0"/>
        <v>1765</v>
      </c>
    </row>
    <row r="35" spans="1:10" x14ac:dyDescent="0.2">
      <c r="A35" s="365">
        <v>23</v>
      </c>
      <c r="B35" s="366" t="s">
        <v>173</v>
      </c>
      <c r="C35" s="367" t="s">
        <v>174</v>
      </c>
      <c r="D35" s="368" t="s">
        <v>175</v>
      </c>
      <c r="E35" s="369"/>
      <c r="F35" s="370"/>
      <c r="G35" s="365"/>
      <c r="H35" s="371">
        <v>2.17</v>
      </c>
      <c r="I35" s="372">
        <v>69.39</v>
      </c>
      <c r="J35" s="373">
        <f t="shared" si="0"/>
        <v>151</v>
      </c>
    </row>
    <row r="36" spans="1:10" x14ac:dyDescent="0.2">
      <c r="A36" s="365">
        <v>24</v>
      </c>
      <c r="B36" s="366" t="s">
        <v>176</v>
      </c>
      <c r="C36" s="367" t="s">
        <v>177</v>
      </c>
      <c r="D36" s="368" t="s">
        <v>175</v>
      </c>
      <c r="E36" s="369"/>
      <c r="F36" s="370"/>
      <c r="G36" s="365"/>
      <c r="H36" s="371">
        <v>2.8</v>
      </c>
      <c r="I36" s="372">
        <v>44.08</v>
      </c>
      <c r="J36" s="373">
        <f t="shared" si="0"/>
        <v>123</v>
      </c>
    </row>
    <row r="37" spans="1:10" x14ac:dyDescent="0.2">
      <c r="A37" s="365">
        <v>25</v>
      </c>
      <c r="B37" s="366" t="s">
        <v>178</v>
      </c>
      <c r="C37" s="367" t="s">
        <v>179</v>
      </c>
      <c r="D37" s="368" t="s">
        <v>151</v>
      </c>
      <c r="E37" s="369"/>
      <c r="F37" s="370"/>
      <c r="G37" s="365"/>
      <c r="H37" s="371">
        <v>2.1</v>
      </c>
      <c r="I37" s="372">
        <v>198.35</v>
      </c>
      <c r="J37" s="373">
        <f t="shared" si="0"/>
        <v>417</v>
      </c>
    </row>
    <row r="38" spans="1:10" ht="25.5" x14ac:dyDescent="0.2">
      <c r="A38" s="365">
        <v>26</v>
      </c>
      <c r="B38" s="366" t="s">
        <v>180</v>
      </c>
      <c r="C38" s="367" t="s">
        <v>181</v>
      </c>
      <c r="D38" s="368" t="s">
        <v>133</v>
      </c>
      <c r="E38" s="369"/>
      <c r="F38" s="370"/>
      <c r="G38" s="365"/>
      <c r="H38" s="371">
        <v>91.162499999999994</v>
      </c>
      <c r="I38" s="372">
        <v>2365.3000000000002</v>
      </c>
      <c r="J38" s="373">
        <f t="shared" si="0"/>
        <v>215627</v>
      </c>
    </row>
    <row r="39" spans="1:10" ht="38.25" x14ac:dyDescent="0.2">
      <c r="A39" s="365">
        <v>27</v>
      </c>
      <c r="B39" s="366" t="s">
        <v>182</v>
      </c>
      <c r="C39" s="367" t="s">
        <v>183</v>
      </c>
      <c r="D39" s="368" t="s">
        <v>133</v>
      </c>
      <c r="E39" s="369"/>
      <c r="F39" s="370"/>
      <c r="G39" s="365"/>
      <c r="H39" s="371">
        <v>2.0345</v>
      </c>
      <c r="I39" s="372">
        <v>5877.11</v>
      </c>
      <c r="J39" s="373">
        <f t="shared" si="0"/>
        <v>11957</v>
      </c>
    </row>
    <row r="40" spans="1:10" ht="38.25" x14ac:dyDescent="0.2">
      <c r="A40" s="365">
        <v>28</v>
      </c>
      <c r="B40" s="366" t="s">
        <v>184</v>
      </c>
      <c r="C40" s="367" t="s">
        <v>185</v>
      </c>
      <c r="D40" s="368" t="s">
        <v>172</v>
      </c>
      <c r="E40" s="371">
        <v>16.16</v>
      </c>
      <c r="F40" s="372">
        <v>430</v>
      </c>
      <c r="G40" s="374">
        <f>E40*F40</f>
        <v>6949</v>
      </c>
      <c r="H40" s="369"/>
      <c r="I40" s="370"/>
      <c r="J40" s="375"/>
    </row>
    <row r="41" spans="1:10" ht="38.25" x14ac:dyDescent="0.2">
      <c r="A41" s="365">
        <v>29</v>
      </c>
      <c r="B41" s="366" t="s">
        <v>186</v>
      </c>
      <c r="C41" s="367" t="s">
        <v>187</v>
      </c>
      <c r="D41" s="368" t="s">
        <v>172</v>
      </c>
      <c r="E41" s="371">
        <v>5.05</v>
      </c>
      <c r="F41" s="372">
        <v>430</v>
      </c>
      <c r="G41" s="374">
        <f>E41*F41</f>
        <v>2172</v>
      </c>
      <c r="H41" s="369"/>
      <c r="I41" s="370"/>
      <c r="J41" s="375"/>
    </row>
    <row r="42" spans="1:10" ht="38.25" x14ac:dyDescent="0.2">
      <c r="A42" s="365">
        <v>30</v>
      </c>
      <c r="B42" s="366" t="s">
        <v>188</v>
      </c>
      <c r="C42" s="367" t="s">
        <v>189</v>
      </c>
      <c r="D42" s="368" t="s">
        <v>172</v>
      </c>
      <c r="E42" s="371">
        <v>0.05</v>
      </c>
      <c r="F42" s="372">
        <v>670</v>
      </c>
      <c r="G42" s="374">
        <f>E42*F42</f>
        <v>34</v>
      </c>
      <c r="H42" s="369"/>
      <c r="I42" s="370"/>
      <c r="J42" s="375"/>
    </row>
    <row r="43" spans="1:10" ht="25.5" x14ac:dyDescent="0.2">
      <c r="A43" s="365">
        <v>31</v>
      </c>
      <c r="B43" s="366" t="s">
        <v>190</v>
      </c>
      <c r="C43" s="367" t="s">
        <v>191</v>
      </c>
      <c r="D43" s="368" t="s">
        <v>128</v>
      </c>
      <c r="E43" s="369"/>
      <c r="F43" s="370"/>
      <c r="G43" s="365"/>
      <c r="H43" s="371">
        <v>2.5999999999999999E-2</v>
      </c>
      <c r="I43" s="372">
        <v>38605.71</v>
      </c>
      <c r="J43" s="373">
        <f t="shared" si="0"/>
        <v>1004</v>
      </c>
    </row>
    <row r="44" spans="1:10" ht="25.5" x14ac:dyDescent="0.2">
      <c r="A44" s="365">
        <v>32</v>
      </c>
      <c r="B44" s="366" t="s">
        <v>192</v>
      </c>
      <c r="C44" s="367" t="s">
        <v>193</v>
      </c>
      <c r="D44" s="368" t="s">
        <v>128</v>
      </c>
      <c r="E44" s="369"/>
      <c r="F44" s="370"/>
      <c r="G44" s="365"/>
      <c r="H44" s="371">
        <v>6.4999999999999997E-3</v>
      </c>
      <c r="I44" s="372">
        <v>181949.15</v>
      </c>
      <c r="J44" s="373">
        <f t="shared" si="0"/>
        <v>1183</v>
      </c>
    </row>
    <row r="45" spans="1:10" x14ac:dyDescent="0.2">
      <c r="A45" s="365">
        <v>33</v>
      </c>
      <c r="B45" s="366" t="s">
        <v>194</v>
      </c>
      <c r="C45" s="367" t="s">
        <v>195</v>
      </c>
      <c r="D45" s="368" t="s">
        <v>163</v>
      </c>
      <c r="E45" s="369"/>
      <c r="F45" s="370"/>
      <c r="G45" s="365"/>
      <c r="H45" s="371">
        <v>1</v>
      </c>
      <c r="I45" s="372">
        <v>7000</v>
      </c>
      <c r="J45" s="373">
        <f t="shared" si="0"/>
        <v>7000</v>
      </c>
    </row>
    <row r="46" spans="1:10" x14ac:dyDescent="0.2">
      <c r="A46" s="365">
        <v>34</v>
      </c>
      <c r="B46" s="366" t="s">
        <v>196</v>
      </c>
      <c r="C46" s="367" t="s">
        <v>197</v>
      </c>
      <c r="D46" s="368" t="s">
        <v>133</v>
      </c>
      <c r="E46" s="369"/>
      <c r="F46" s="370"/>
      <c r="G46" s="365"/>
      <c r="H46" s="371">
        <v>0.14000000000000001</v>
      </c>
      <c r="I46" s="372">
        <v>339.51</v>
      </c>
      <c r="J46" s="373">
        <f t="shared" si="0"/>
        <v>48</v>
      </c>
    </row>
    <row r="47" spans="1:10" x14ac:dyDescent="0.2">
      <c r="A47" s="365">
        <v>35</v>
      </c>
      <c r="B47" s="366" t="s">
        <v>198</v>
      </c>
      <c r="C47" s="367" t="s">
        <v>199</v>
      </c>
      <c r="D47" s="368" t="s">
        <v>133</v>
      </c>
      <c r="E47" s="369"/>
      <c r="F47" s="370"/>
      <c r="G47" s="365"/>
      <c r="H47" s="371">
        <v>0.31</v>
      </c>
      <c r="I47" s="372"/>
      <c r="J47" s="373">
        <f t="shared" si="0"/>
        <v>0</v>
      </c>
    </row>
    <row r="48" spans="1:10" ht="51" x14ac:dyDescent="0.2">
      <c r="A48" s="365">
        <v>36</v>
      </c>
      <c r="B48" s="366" t="s">
        <v>200</v>
      </c>
      <c r="C48" s="367" t="s">
        <v>201</v>
      </c>
      <c r="D48" s="368" t="s">
        <v>163</v>
      </c>
      <c r="E48" s="369"/>
      <c r="F48" s="370"/>
      <c r="G48" s="365"/>
      <c r="H48" s="371">
        <v>0.8</v>
      </c>
      <c r="I48" s="372">
        <v>78</v>
      </c>
      <c r="J48" s="373">
        <f t="shared" si="0"/>
        <v>62</v>
      </c>
    </row>
    <row r="49" spans="1:10" ht="38.25" x14ac:dyDescent="0.2">
      <c r="A49" s="365">
        <v>37</v>
      </c>
      <c r="B49" s="366" t="s">
        <v>202</v>
      </c>
      <c r="C49" s="367" t="s">
        <v>203</v>
      </c>
      <c r="D49" s="368" t="s">
        <v>163</v>
      </c>
      <c r="E49" s="369"/>
      <c r="F49" s="370"/>
      <c r="G49" s="365"/>
      <c r="H49" s="371">
        <v>0.3</v>
      </c>
      <c r="I49" s="372">
        <v>507</v>
      </c>
      <c r="J49" s="373">
        <f t="shared" si="0"/>
        <v>152</v>
      </c>
    </row>
    <row r="50" spans="1:10" ht="38.25" x14ac:dyDescent="0.2">
      <c r="A50" s="365">
        <v>38</v>
      </c>
      <c r="B50" s="366" t="s">
        <v>204</v>
      </c>
      <c r="C50" s="367" t="s">
        <v>205</v>
      </c>
      <c r="D50" s="368" t="s">
        <v>128</v>
      </c>
      <c r="E50" s="369"/>
      <c r="F50" s="370"/>
      <c r="G50" s="365"/>
      <c r="H50" s="371">
        <v>2.5999999999999999E-3</v>
      </c>
      <c r="I50" s="372">
        <v>17775</v>
      </c>
      <c r="J50" s="373">
        <f t="shared" si="0"/>
        <v>46</v>
      </c>
    </row>
    <row r="51" spans="1:10" x14ac:dyDescent="0.2">
      <c r="A51" s="365">
        <v>39</v>
      </c>
      <c r="B51" s="366" t="s">
        <v>206</v>
      </c>
      <c r="C51" s="367" t="s">
        <v>158</v>
      </c>
      <c r="D51" s="368" t="s">
        <v>151</v>
      </c>
      <c r="E51" s="369"/>
      <c r="F51" s="370"/>
      <c r="G51" s="365"/>
      <c r="H51" s="371">
        <v>15.63</v>
      </c>
      <c r="I51" s="372">
        <v>29.69</v>
      </c>
      <c r="J51" s="373">
        <f t="shared" si="0"/>
        <v>464</v>
      </c>
    </row>
    <row r="52" spans="1:10" ht="25.5" x14ac:dyDescent="0.2">
      <c r="A52" s="365">
        <v>40</v>
      </c>
      <c r="B52" s="366" t="s">
        <v>207</v>
      </c>
      <c r="C52" s="367" t="s">
        <v>208</v>
      </c>
      <c r="D52" s="368" t="s">
        <v>163</v>
      </c>
      <c r="E52" s="371">
        <v>70</v>
      </c>
      <c r="F52" s="372">
        <v>102</v>
      </c>
      <c r="G52" s="374">
        <f>E52*F52</f>
        <v>7140</v>
      </c>
      <c r="H52" s="369"/>
      <c r="I52" s="370"/>
      <c r="J52" s="375"/>
    </row>
    <row r="53" spans="1:10" ht="38.25" x14ac:dyDescent="0.2">
      <c r="A53" s="365">
        <v>41</v>
      </c>
      <c r="B53" s="366" t="s">
        <v>209</v>
      </c>
      <c r="C53" s="367" t="s">
        <v>210</v>
      </c>
      <c r="D53" s="368" t="s">
        <v>211</v>
      </c>
      <c r="E53" s="369"/>
      <c r="F53" s="370"/>
      <c r="G53" s="365"/>
      <c r="H53" s="371">
        <v>6</v>
      </c>
      <c r="I53" s="372">
        <v>1439.61</v>
      </c>
      <c r="J53" s="373">
        <f t="shared" si="0"/>
        <v>8638</v>
      </c>
    </row>
    <row r="54" spans="1:10" ht="25.5" x14ac:dyDescent="0.2">
      <c r="A54" s="365">
        <v>42</v>
      </c>
      <c r="B54" s="366" t="s">
        <v>212</v>
      </c>
      <c r="C54" s="367" t="s">
        <v>213</v>
      </c>
      <c r="D54" s="368" t="s">
        <v>128</v>
      </c>
      <c r="E54" s="371">
        <v>0.14399999999999999</v>
      </c>
      <c r="F54" s="372">
        <v>47104.38</v>
      </c>
      <c r="G54" s="374">
        <f>E54*F54</f>
        <v>6783</v>
      </c>
      <c r="H54" s="369"/>
      <c r="I54" s="370"/>
      <c r="J54" s="375"/>
    </row>
    <row r="55" spans="1:10" x14ac:dyDescent="0.2">
      <c r="A55" s="365">
        <v>43</v>
      </c>
      <c r="B55" s="366" t="s">
        <v>214</v>
      </c>
      <c r="C55" s="367" t="s">
        <v>215</v>
      </c>
      <c r="D55" s="368" t="s">
        <v>216</v>
      </c>
      <c r="E55" s="369"/>
      <c r="F55" s="370"/>
      <c r="G55" s="365"/>
      <c r="H55" s="371">
        <v>0.2</v>
      </c>
      <c r="I55" s="372">
        <v>1866.63</v>
      </c>
      <c r="J55" s="373">
        <f t="shared" si="0"/>
        <v>373</v>
      </c>
    </row>
    <row r="56" spans="1:10" x14ac:dyDescent="0.2">
      <c r="A56" s="365">
        <v>44</v>
      </c>
      <c r="B56" s="366" t="s">
        <v>217</v>
      </c>
      <c r="C56" s="367" t="s">
        <v>218</v>
      </c>
      <c r="D56" s="368" t="s">
        <v>211</v>
      </c>
      <c r="E56" s="369"/>
      <c r="F56" s="370"/>
      <c r="G56" s="365"/>
      <c r="H56" s="371">
        <v>2</v>
      </c>
      <c r="I56" s="372">
        <v>2000</v>
      </c>
      <c r="J56" s="373">
        <f t="shared" si="0"/>
        <v>4000</v>
      </c>
    </row>
    <row r="57" spans="1:10" x14ac:dyDescent="0.2">
      <c r="A57" s="365">
        <v>45</v>
      </c>
      <c r="B57" s="366" t="s">
        <v>219</v>
      </c>
      <c r="C57" s="367" t="s">
        <v>220</v>
      </c>
      <c r="D57" s="368" t="s">
        <v>211</v>
      </c>
      <c r="E57" s="369"/>
      <c r="F57" s="370"/>
      <c r="G57" s="365"/>
      <c r="H57" s="371">
        <v>2</v>
      </c>
      <c r="I57" s="372">
        <v>206.31</v>
      </c>
      <c r="J57" s="373">
        <f t="shared" si="0"/>
        <v>413</v>
      </c>
    </row>
    <row r="58" spans="1:10" x14ac:dyDescent="0.2">
      <c r="A58" s="365">
        <v>46</v>
      </c>
      <c r="B58" s="366" t="s">
        <v>221</v>
      </c>
      <c r="C58" s="367" t="s">
        <v>222</v>
      </c>
      <c r="D58" s="368" t="s">
        <v>148</v>
      </c>
      <c r="E58" s="371">
        <v>273</v>
      </c>
      <c r="F58" s="372">
        <v>132</v>
      </c>
      <c r="G58" s="374">
        <f>E58*F58</f>
        <v>36036</v>
      </c>
      <c r="H58" s="369"/>
      <c r="I58" s="370"/>
      <c r="J58" s="375"/>
    </row>
    <row r="59" spans="1:10" ht="26.25" thickBot="1" x14ac:dyDescent="0.25">
      <c r="A59" s="365">
        <v>47</v>
      </c>
      <c r="B59" s="376" t="s">
        <v>223</v>
      </c>
      <c r="C59" s="377" t="s">
        <v>224</v>
      </c>
      <c r="D59" s="378" t="s">
        <v>172</v>
      </c>
      <c r="E59" s="379">
        <v>656.5</v>
      </c>
      <c r="F59" s="380">
        <v>2260</v>
      </c>
      <c r="G59" s="381">
        <f>E59*F59</f>
        <v>1483690</v>
      </c>
      <c r="H59" s="382"/>
      <c r="I59" s="383"/>
      <c r="J59" s="384"/>
    </row>
    <row r="60" spans="1:10" ht="13.5" thickBot="1" x14ac:dyDescent="0.25">
      <c r="A60" s="461" t="s">
        <v>225</v>
      </c>
      <c r="B60" s="462"/>
      <c r="C60" s="462"/>
      <c r="D60" s="462"/>
      <c r="E60" s="463"/>
      <c r="F60" s="463"/>
      <c r="G60" s="385">
        <f>SUM(G15:G59)</f>
        <v>1633093</v>
      </c>
      <c r="H60" s="386"/>
      <c r="I60" s="387"/>
      <c r="J60" s="385">
        <f>SUM(J15:J59)</f>
        <v>341237</v>
      </c>
    </row>
    <row r="62" spans="1:10" x14ac:dyDescent="0.2">
      <c r="B62" s="464" t="s">
        <v>117</v>
      </c>
      <c r="C62" s="464"/>
      <c r="D62" s="464"/>
      <c r="E62" s="464"/>
      <c r="F62" s="464"/>
      <c r="G62" s="464"/>
      <c r="H62" s="464"/>
      <c r="I62" s="464"/>
      <c r="J62" s="464"/>
    </row>
  </sheetData>
  <mergeCells count="17">
    <mergeCell ref="H12:J12"/>
    <mergeCell ref="A60:F60"/>
    <mergeCell ref="B62:J62"/>
    <mergeCell ref="I1:J1"/>
    <mergeCell ref="G2:J2"/>
    <mergeCell ref="A3:B3"/>
    <mergeCell ref="A4:B4"/>
    <mergeCell ref="A5:B5"/>
    <mergeCell ref="A6:B6"/>
    <mergeCell ref="B8:J8"/>
    <mergeCell ref="B9:J9"/>
    <mergeCell ref="A11:A13"/>
    <mergeCell ref="B11:B13"/>
    <mergeCell ref="C11:C13"/>
    <mergeCell ref="D11:D13"/>
    <mergeCell ref="E11:J11"/>
    <mergeCell ref="E12:G12"/>
  </mergeCells>
  <pageMargins left="0.75" right="0.75" top="1" bottom="1" header="0.5" footer="0.5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2015-11-09T10:53:58Z</dcterms:modified>
</cp:coreProperties>
</file>