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орма 8.6 ВЛ-2 к.8бис" sheetId="13" r:id="rId1"/>
    <sheet name="Приложение 1 к форме 8.6" sheetId="4" r:id="rId2"/>
    <sheet name="Приложение 2 к Форме 8.6" sheetId="3" r:id="rId3"/>
    <sheet name="приложение 3 к форме 8.6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8.6'!$A$1:$M$26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49" i="13" l="1"/>
  <c r="V18" i="13"/>
  <c r="U18" i="13"/>
  <c r="S18" i="13"/>
  <c r="R18" i="13"/>
  <c r="D42" i="13" s="1"/>
  <c r="M18" i="13"/>
  <c r="N18" i="13"/>
  <c r="L18" i="13"/>
  <c r="D50" i="13" s="1"/>
  <c r="K18" i="13"/>
  <c r="J18" i="13"/>
  <c r="I18" i="13"/>
  <c r="H18" i="13"/>
  <c r="T18" i="13" s="1"/>
  <c r="G18" i="13"/>
  <c r="F18" i="13"/>
  <c r="Y17" i="13"/>
  <c r="M17" i="13"/>
  <c r="E17" i="13"/>
  <c r="M16" i="13"/>
  <c r="Y16" i="13" s="1"/>
  <c r="E16" i="13"/>
  <c r="M15" i="13"/>
  <c r="Y15" i="13" s="1"/>
  <c r="E15" i="13"/>
  <c r="E18" i="13" s="1"/>
  <c r="B13" i="13"/>
  <c r="Y18" i="13" l="1"/>
  <c r="W18" i="13"/>
  <c r="X18" i="13"/>
  <c r="J13" i="4"/>
  <c r="M20" i="3"/>
  <c r="Y19" i="13" l="1"/>
  <c r="Y20" i="13" s="1"/>
  <c r="Y23" i="13" l="1"/>
  <c r="Y22" i="13"/>
  <c r="Y27" i="13" s="1"/>
  <c r="Y28" i="13" s="1"/>
  <c r="Y29" i="13" l="1"/>
  <c r="Y30" i="13" s="1"/>
  <c r="Y31" i="13" s="1"/>
  <c r="Y32" i="13" l="1"/>
  <c r="Y33" i="13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<sst xmlns="http://schemas.openxmlformats.org/spreadsheetml/2006/main" count="183" uniqueCount="148">
  <si>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</si>
  <si>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</si>
  <si>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</si>
  <si>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</si>
  <si>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</si>
  <si>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</si>
  <si>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</si>
  <si>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</si>
  <si>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</si>
  <si>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</si>
  <si>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</si>
  <si>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</si>
  <si>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</si>
  <si>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</si>
  <si>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</si>
  <si>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</si>
  <si>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</si>
  <si>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</si>
  <si>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</si>
  <si>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</si>
  <si>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</si>
  <si>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</si>
  <si>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</si>
  <si>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</si>
  <si>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</si>
  <si>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</si>
  <si>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</si>
  <si>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</si>
  <si>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</si>
  <si>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</si>
  <si>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</si>
  <si>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</si>
  <si>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</si>
  <si>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</si>
  <si>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</si>
  <si>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</si>
  <si>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</si>
  <si>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</si>
  <si>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</si>
  <si>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</si>
  <si>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</si>
  <si>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</si>
  <si>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</si>
  <si>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</si>
  <si>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</si>
  <si>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</si>
  <si>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</si>
  <si>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</si>
  <si>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</si>
  <si>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</si>
  <si>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</si>
  <si>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</si>
  <si>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</si>
  <si>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</si>
  <si>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</si>
  <si>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</si>
  <si>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</si>
  <si>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</si>
  <si>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</si>
  <si>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</si>
  <si>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</si>
  <si>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</si>
  <si>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</si>
  <si>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</si>
  <si>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</si>
  <si>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</si>
  <si>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</si>
  <si>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</si>
  <si>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</si>
  <si>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</si>
  <si>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</si>
  <si>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</si>
  <si>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</si>
  <si>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</si>
  <si>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</si>
  <si>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</si>
  <si>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</si>
  <si>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</si>
  <si>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</si>
  <si>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</si>
  <si>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</si>
  <si>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</si>
  <si>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</si>
  <si>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</si>
  <si>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</si>
  <si>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</si>
  <si>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</si>
  <si>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</si>
  <si>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</si>
  <si>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</si>
  <si>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</si>
  <si>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</si>
  <si>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</si>
  <si>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</si>
  <si>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</si>
  <si>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</si>
  <si>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</si>
  <si>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</si>
  <si>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</si>
  <si>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</si>
  <si>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</si>
  <si>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</si>
  <si>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</si>
  <si>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</si>
  <si>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</si>
  <si>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</si>
  <si>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</si>
  <si>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</si>
  <si>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</si>
  <si>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</si>
  <si>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</si>
  <si>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</si>
  <si>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</si>
  <si>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</si>
  <si>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</si>
  <si>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</si>
  <si>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</si>
  <si>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</si>
  <si>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</si>
  <si>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</si>
  <si>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</si>
  <si>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</si>
  <si>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</si>
  <si>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</si>
  <si>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</si>
  <si>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</si>
  <si>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</si>
  <si>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</si>
  <si>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</si>
  <si>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</si>
  <si>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</si>
  <si>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</si>
  <si>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Обустройство Тайлаковского месторождения нефти. Куст скважин №  8 бис</t>
  </si>
  <si>
    <t>ВЛ-6 кВ №2 на куст скважин № 8 бис</t>
  </si>
  <si>
    <t>ВЛ-6 кВ №2</t>
  </si>
  <si>
    <t>04-С130(Р8бис)-02-01</t>
  </si>
  <si>
    <t>Установку опор ВЛ-6кВ №2</t>
  </si>
  <si>
    <t>04-С130(Р8бис)-02-02</t>
  </si>
  <si>
    <t>Подвеска проводов ВЛ-6кВ №2</t>
  </si>
  <si>
    <t>04-С130(Р8бис)-02-03</t>
  </si>
  <si>
    <t>Переустройство сущ. участка ф-10 для ВЛ-6кВ №2</t>
  </si>
  <si>
    <t>Форма 8.6.</t>
  </si>
  <si>
    <t>Приложение №1 к форме 8 .6</t>
  </si>
  <si>
    <t>Приложение №2 к форме 8 .6</t>
  </si>
  <si>
    <t>Приложение № 3 к форме 8.6</t>
  </si>
  <si>
    <t>Временные здания и сооружения  (без учета материалов поставки Заказчика)</t>
  </si>
  <si>
    <t xml:space="preserve">  - Зимнее удорожание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</si>
  <si>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(без учета материалов поставки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</si>
</sst>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  <numFmt numFmtId="194" formatCode="#,##0_ ;\-#,##0\ 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theme="3" tint="0.3999755851924192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</cellStyleXfs>
  <cellXfs count="423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167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2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73" fillId="0" borderId="83" xfId="1" applyNumberFormat="1" applyFont="1" applyFill="1" applyBorder="1" applyAlignment="1">
      <alignment vertical="top" wrapText="1"/>
    </xf>
    <xf numFmtId="4" fontId="73" fillId="0" borderId="84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7" fillId="16" borderId="93" xfId="1" applyFont="1" applyFill="1" applyBorder="1"/>
    <xf numFmtId="0" fontId="60" fillId="16" borderId="94" xfId="1574" applyFont="1" applyFill="1" applyBorder="1" applyAlignment="1">
      <alignment horizontal="left" vertical="top"/>
    </xf>
    <xf numFmtId="0" fontId="60" fillId="16" borderId="95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8" fillId="0" borderId="0" xfId="1566" applyNumberFormat="1" applyFont="1" applyFill="1" applyBorder="1" applyAlignment="1">
      <alignment horizontal="center"/>
    </xf>
    <xf numFmtId="0" fontId="88" fillId="0" borderId="0" xfId="1566" applyFont="1" applyFill="1" applyBorder="1"/>
    <xf numFmtId="0" fontId="88" fillId="0" borderId="0" xfId="1566" applyFont="1"/>
    <xf numFmtId="191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2" xfId="1574" applyFont="1" applyFill="1" applyBorder="1" applyAlignment="1">
      <alignment horizontal="left" vertical="center"/>
    </xf>
    <xf numFmtId="0" fontId="6" fillId="0" borderId="102" xfId="1566" applyFont="1" applyBorder="1" applyAlignment="1">
      <alignment vertical="center"/>
    </xf>
    <xf numFmtId="0" fontId="6" fillId="0" borderId="0" xfId="1566" applyFont="1" applyBorder="1"/>
    <xf numFmtId="0" fontId="88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1" fillId="0" borderId="0" xfId="1566" applyFont="1" applyBorder="1" applyAlignment="1">
      <alignment vertical="center"/>
    </xf>
    <xf numFmtId="0" fontId="90" fillId="0" borderId="0" xfId="1566" applyFont="1" applyBorder="1" applyAlignment="1">
      <alignment horizontal="center" vertical="center"/>
    </xf>
    <xf numFmtId="3" fontId="90" fillId="0" borderId="0" xfId="1566" applyNumberFormat="1" applyFont="1" applyBorder="1" applyAlignment="1">
      <alignment horizontal="center" vertical="center"/>
    </xf>
    <xf numFmtId="0" fontId="91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49" fontId="72" fillId="0" borderId="7" xfId="1" applyNumberFormat="1" applyFont="1" applyFill="1" applyBorder="1" applyAlignment="1">
      <alignment horizontal="center" wrapText="1"/>
    </xf>
    <xf numFmtId="1" fontId="6" fillId="0" borderId="8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9" xfId="1569" quotePrefix="1" applyNumberFormat="1" applyFont="1" applyFill="1" applyBorder="1" applyAlignment="1" applyProtection="1">
      <alignment horizontal="center"/>
      <protection locked="0"/>
    </xf>
    <xf numFmtId="1" fontId="6" fillId="0" borderId="103" xfId="1569" quotePrefix="1" applyNumberFormat="1" applyFont="1" applyFill="1" applyBorder="1" applyAlignment="1" applyProtection="1">
      <alignment horizontal="center"/>
      <protection locked="0"/>
    </xf>
    <xf numFmtId="49" fontId="86" fillId="0" borderId="71" xfId="1574" applyNumberFormat="1" applyFont="1" applyFill="1" applyBorder="1" applyAlignment="1">
      <alignment horizontal="left" vertical="top" wrapText="1"/>
    </xf>
    <xf numFmtId="3" fontId="94" fillId="0" borderId="9" xfId="1567" applyNumberFormat="1" applyFont="1" applyFill="1" applyBorder="1" applyAlignment="1">
      <alignment horizontal="center" vertical="center" wrapText="1"/>
    </xf>
    <xf numFmtId="194" fontId="88" fillId="0" borderId="0" xfId="1568" applyNumberFormat="1" applyFont="1"/>
    <xf numFmtId="0" fontId="88" fillId="0" borderId="0" xfId="1566" applyFont="1" applyAlignment="1">
      <alignment vertical="center"/>
    </xf>
    <xf numFmtId="0" fontId="6" fillId="0" borderId="0" xfId="1" applyFont="1" applyAlignment="1">
      <alignment horizontal="center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1" xfId="1566" applyNumberFormat="1" applyFont="1" applyFill="1" applyBorder="1" applyAlignment="1">
      <alignment vertical="center" wrapText="1"/>
    </xf>
    <xf numFmtId="4" fontId="73" fillId="25" borderId="84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T60"/>
  <sheetViews>
    <sheetView view="pageBreakPreview" zoomScale="80" zoomScaleNormal="55" zoomScaleSheetLayoutView="80" workbookViewId="0">
      <selection activeCell="E37" sqref="E37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36" t="s">
        <v>141</v>
      </c>
      <c r="Y1" s="336"/>
    </row>
    <row r="2" spans="1:27" ht="15.75" x14ac:dyDescent="0.25">
      <c r="A2" s="133"/>
      <c r="X2" s="323"/>
      <c r="Y2" s="323"/>
    </row>
    <row r="3" spans="1:27" x14ac:dyDescent="0.2">
      <c r="A3" s="366" t="s">
        <v>66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</row>
    <row r="4" spans="1:27" x14ac:dyDescent="0.2">
      <c r="A4" s="336" t="s">
        <v>67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</row>
    <row r="5" spans="1:27" ht="14.25" x14ac:dyDescent="0.2">
      <c r="A5" s="1" t="s">
        <v>68</v>
      </c>
      <c r="B5" s="367" t="s">
        <v>132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</row>
    <row r="6" spans="1:27" ht="14.25" x14ac:dyDescent="0.2">
      <c r="A6" s="1" t="s">
        <v>69</v>
      </c>
      <c r="B6" s="367" t="s">
        <v>133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</row>
    <row r="7" spans="1:27" ht="14.25" x14ac:dyDescent="0.2">
      <c r="B7" s="134"/>
      <c r="C7" s="134"/>
      <c r="D7" s="134"/>
      <c r="E7" s="135"/>
      <c r="F7" s="135"/>
      <c r="G7" s="135"/>
      <c r="H7" s="135"/>
      <c r="I7" s="135"/>
      <c r="J7" s="135"/>
      <c r="K7" s="32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6"/>
    </row>
    <row r="8" spans="1:27" ht="14.25" x14ac:dyDescent="0.2">
      <c r="B8" s="135"/>
      <c r="C8" s="135"/>
      <c r="D8" s="135"/>
      <c r="E8" s="135"/>
      <c r="F8" s="135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6"/>
    </row>
    <row r="9" spans="1:27" ht="13.5" thickBot="1" x14ac:dyDescent="0.25">
      <c r="B9" s="137" t="s">
        <v>70</v>
      </c>
      <c r="C9" s="137"/>
      <c r="D9" s="137"/>
      <c r="E9" s="324"/>
      <c r="F9" s="138" t="s">
        <v>71</v>
      </c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</row>
    <row r="10" spans="1:27" x14ac:dyDescent="0.2">
      <c r="A10" s="368" t="s">
        <v>72</v>
      </c>
      <c r="B10" s="371" t="s">
        <v>73</v>
      </c>
      <c r="C10" s="374" t="s">
        <v>74</v>
      </c>
      <c r="D10" s="375" t="s">
        <v>55</v>
      </c>
      <c r="E10" s="378" t="s">
        <v>75</v>
      </c>
      <c r="F10" s="379"/>
      <c r="G10" s="379"/>
      <c r="H10" s="379"/>
      <c r="I10" s="379"/>
      <c r="J10" s="379"/>
      <c r="K10" s="379"/>
      <c r="L10" s="379"/>
      <c r="M10" s="352" t="s">
        <v>76</v>
      </c>
      <c r="N10" s="353"/>
      <c r="O10" s="353"/>
      <c r="P10" s="353"/>
      <c r="Q10" s="353"/>
      <c r="R10" s="353"/>
      <c r="S10" s="353"/>
      <c r="T10" s="353"/>
      <c r="U10" s="353"/>
      <c r="V10" s="353"/>
      <c r="W10" s="353"/>
      <c r="X10" s="353"/>
      <c r="Y10" s="354"/>
    </row>
    <row r="11" spans="1:27" x14ac:dyDescent="0.2">
      <c r="A11" s="369"/>
      <c r="B11" s="372"/>
      <c r="C11" s="355"/>
      <c r="D11" s="376"/>
      <c r="E11" s="355" t="s">
        <v>77</v>
      </c>
      <c r="F11" s="357" t="s">
        <v>78</v>
      </c>
      <c r="G11" s="358"/>
      <c r="H11" s="358"/>
      <c r="I11" s="358"/>
      <c r="J11" s="358"/>
      <c r="K11" s="358"/>
      <c r="L11" s="358"/>
      <c r="M11" s="359" t="s">
        <v>79</v>
      </c>
      <c r="N11" s="361" t="s">
        <v>80</v>
      </c>
      <c r="O11" s="361"/>
      <c r="P11" s="361" t="s">
        <v>81</v>
      </c>
      <c r="Q11" s="361"/>
      <c r="R11" s="362" t="s">
        <v>82</v>
      </c>
      <c r="S11" s="337" t="s">
        <v>83</v>
      </c>
      <c r="T11" s="362" t="s">
        <v>84</v>
      </c>
      <c r="U11" s="339" t="s">
        <v>85</v>
      </c>
      <c r="V11" s="337" t="s">
        <v>86</v>
      </c>
      <c r="W11" s="339" t="s">
        <v>87</v>
      </c>
      <c r="X11" s="339" t="s">
        <v>88</v>
      </c>
      <c r="Y11" s="364" t="s">
        <v>89</v>
      </c>
    </row>
    <row r="12" spans="1:27" ht="74.25" customHeight="1" thickBot="1" x14ac:dyDescent="0.25">
      <c r="A12" s="370"/>
      <c r="B12" s="373"/>
      <c r="C12" s="356"/>
      <c r="D12" s="377"/>
      <c r="E12" s="356"/>
      <c r="F12" s="322" t="s">
        <v>90</v>
      </c>
      <c r="G12" s="322" t="s">
        <v>91</v>
      </c>
      <c r="H12" s="322" t="s">
        <v>92</v>
      </c>
      <c r="I12" s="322" t="s">
        <v>93</v>
      </c>
      <c r="J12" s="322" t="s">
        <v>94</v>
      </c>
      <c r="K12" s="322" t="s">
        <v>87</v>
      </c>
      <c r="L12" s="139" t="s">
        <v>88</v>
      </c>
      <c r="M12" s="360"/>
      <c r="N12" s="140" t="s">
        <v>95</v>
      </c>
      <c r="O12" s="141" t="s">
        <v>96</v>
      </c>
      <c r="P12" s="140" t="s">
        <v>95</v>
      </c>
      <c r="Q12" s="141" t="s">
        <v>96</v>
      </c>
      <c r="R12" s="363"/>
      <c r="S12" s="338"/>
      <c r="T12" s="363"/>
      <c r="U12" s="340"/>
      <c r="V12" s="338"/>
      <c r="W12" s="340"/>
      <c r="X12" s="340"/>
      <c r="Y12" s="365"/>
    </row>
    <row r="13" spans="1:27" s="323" customFormat="1" ht="13.5" thickBot="1" x14ac:dyDescent="0.25">
      <c r="A13" s="142">
        <v>1</v>
      </c>
      <c r="B13" s="143">
        <f>A13+1</f>
        <v>2</v>
      </c>
      <c r="C13" s="143">
        <v>3</v>
      </c>
      <c r="D13" s="143">
        <v>4</v>
      </c>
      <c r="E13" s="143">
        <v>5</v>
      </c>
      <c r="F13" s="144">
        <v>6</v>
      </c>
      <c r="G13" s="144">
        <v>7</v>
      </c>
      <c r="H13" s="144">
        <v>8</v>
      </c>
      <c r="I13" s="144">
        <v>9</v>
      </c>
      <c r="J13" s="144">
        <v>10</v>
      </c>
      <c r="K13" s="144">
        <v>11</v>
      </c>
      <c r="L13" s="145">
        <v>12</v>
      </c>
      <c r="M13" s="146">
        <v>13</v>
      </c>
      <c r="N13" s="147">
        <v>14</v>
      </c>
      <c r="O13" s="147">
        <v>15</v>
      </c>
      <c r="P13" s="147">
        <v>16</v>
      </c>
      <c r="Q13" s="148">
        <v>17</v>
      </c>
      <c r="R13" s="146">
        <v>18</v>
      </c>
      <c r="S13" s="146">
        <v>19</v>
      </c>
      <c r="T13" s="149">
        <v>20</v>
      </c>
      <c r="U13" s="149">
        <v>21</v>
      </c>
      <c r="V13" s="149">
        <v>22</v>
      </c>
      <c r="W13" s="149">
        <v>23</v>
      </c>
      <c r="X13" s="149">
        <v>24</v>
      </c>
      <c r="Y13" s="148">
        <v>25</v>
      </c>
    </row>
    <row r="14" spans="1:27" s="323" customFormat="1" ht="13.5" thickBot="1" x14ac:dyDescent="0.25">
      <c r="A14" s="142"/>
      <c r="B14" s="150" t="s">
        <v>134</v>
      </c>
      <c r="C14" s="143"/>
      <c r="D14" s="151">
        <v>0.30199999999999999</v>
      </c>
      <c r="E14" s="143"/>
      <c r="F14" s="144"/>
      <c r="G14" s="144"/>
      <c r="H14" s="144"/>
      <c r="I14" s="144"/>
      <c r="J14" s="144"/>
      <c r="K14" s="144"/>
      <c r="L14" s="152"/>
      <c r="M14" s="146"/>
      <c r="N14" s="147"/>
      <c r="O14" s="147"/>
      <c r="P14" s="147"/>
      <c r="Q14" s="331"/>
      <c r="R14" s="146"/>
      <c r="S14" s="146"/>
      <c r="T14" s="149"/>
      <c r="U14" s="149"/>
      <c r="V14" s="149"/>
      <c r="W14" s="149"/>
      <c r="X14" s="149"/>
      <c r="Y14" s="148"/>
    </row>
    <row r="15" spans="1:27" ht="39.75" customHeight="1" x14ac:dyDescent="0.2">
      <c r="A15" s="153" t="s">
        <v>135</v>
      </c>
      <c r="B15" s="154" t="s">
        <v>136</v>
      </c>
      <c r="C15" s="154"/>
      <c r="D15" s="154"/>
      <c r="E15" s="155">
        <f t="shared" ref="E15:E17" si="0">F15+G15+H15+K15+L15</f>
        <v>215656</v>
      </c>
      <c r="F15" s="155">
        <v>134925</v>
      </c>
      <c r="G15" s="155">
        <v>22095</v>
      </c>
      <c r="H15" s="155">
        <v>20900</v>
      </c>
      <c r="I15" s="155"/>
      <c r="J15" s="155">
        <v>2268</v>
      </c>
      <c r="K15" s="155">
        <v>21260</v>
      </c>
      <c r="L15" s="155">
        <v>16476</v>
      </c>
      <c r="M15" s="155">
        <f t="shared" ref="M15:M17" si="1">O15+Q15</f>
        <v>0</v>
      </c>
      <c r="N15" s="155"/>
      <c r="O15" s="155"/>
      <c r="P15" s="155"/>
      <c r="Q15" s="155"/>
      <c r="R15" s="155"/>
      <c r="S15" s="156">
        <v>756.3</v>
      </c>
      <c r="T15" s="155"/>
      <c r="U15" s="155"/>
      <c r="V15" s="156">
        <v>54.47</v>
      </c>
      <c r="W15" s="155"/>
      <c r="X15" s="155"/>
      <c r="Y15" s="157">
        <f t="shared" ref="Y15:Y17" si="2">R15+T15+W15+X15+M15</f>
        <v>0</v>
      </c>
      <c r="AA15" s="158"/>
    </row>
    <row r="16" spans="1:27" ht="24.75" customHeight="1" x14ac:dyDescent="0.2">
      <c r="A16" s="326" t="s">
        <v>137</v>
      </c>
      <c r="B16" s="327" t="s">
        <v>138</v>
      </c>
      <c r="C16" s="327"/>
      <c r="D16" s="327"/>
      <c r="E16" s="328">
        <f t="shared" si="0"/>
        <v>56291</v>
      </c>
      <c r="F16" s="328">
        <v>49237</v>
      </c>
      <c r="G16" s="328">
        <v>1974</v>
      </c>
      <c r="H16" s="328">
        <v>1385</v>
      </c>
      <c r="I16" s="328"/>
      <c r="J16" s="328">
        <v>163</v>
      </c>
      <c r="K16" s="328">
        <v>2411</v>
      </c>
      <c r="L16" s="328">
        <v>1284</v>
      </c>
      <c r="M16" s="328">
        <f t="shared" si="1"/>
        <v>0</v>
      </c>
      <c r="N16" s="328"/>
      <c r="O16" s="328"/>
      <c r="P16" s="328"/>
      <c r="Q16" s="328"/>
      <c r="R16" s="328"/>
      <c r="S16" s="329">
        <v>77.13</v>
      </c>
      <c r="T16" s="328"/>
      <c r="U16" s="328"/>
      <c r="V16" s="329">
        <v>4.3899999999999997</v>
      </c>
      <c r="W16" s="328"/>
      <c r="X16" s="328"/>
      <c r="Y16" s="330">
        <f t="shared" si="2"/>
        <v>0</v>
      </c>
      <c r="AA16" s="158"/>
    </row>
    <row r="17" spans="1:254" ht="24.75" customHeight="1" thickBot="1" x14ac:dyDescent="0.25">
      <c r="A17" s="326" t="s">
        <v>139</v>
      </c>
      <c r="B17" s="327" t="s">
        <v>140</v>
      </c>
      <c r="C17" s="327"/>
      <c r="D17" s="327"/>
      <c r="E17" s="328">
        <f t="shared" si="0"/>
        <v>3829</v>
      </c>
      <c r="F17" s="328">
        <v>84</v>
      </c>
      <c r="G17" s="328">
        <v>510</v>
      </c>
      <c r="H17" s="328">
        <v>1737</v>
      </c>
      <c r="I17" s="328"/>
      <c r="J17" s="328">
        <v>295</v>
      </c>
      <c r="K17" s="328">
        <v>966</v>
      </c>
      <c r="L17" s="328">
        <v>532</v>
      </c>
      <c r="M17" s="328">
        <f t="shared" si="1"/>
        <v>0</v>
      </c>
      <c r="N17" s="328"/>
      <c r="O17" s="328"/>
      <c r="P17" s="328"/>
      <c r="Q17" s="328"/>
      <c r="R17" s="328"/>
      <c r="S17" s="329"/>
      <c r="T17" s="328"/>
      <c r="U17" s="328"/>
      <c r="V17" s="329"/>
      <c r="W17" s="328"/>
      <c r="X17" s="328"/>
      <c r="Y17" s="330">
        <f t="shared" si="2"/>
        <v>0</v>
      </c>
      <c r="AA17" s="158"/>
    </row>
    <row r="18" spans="1:254" ht="26.25" customHeight="1" thickBot="1" x14ac:dyDescent="0.25">
      <c r="A18" s="159"/>
      <c r="B18" s="160" t="s">
        <v>97</v>
      </c>
      <c r="C18" s="161"/>
      <c r="D18" s="162"/>
      <c r="E18" s="163">
        <f t="shared" ref="E18:L18" si="3">SUM(E14:E17)</f>
        <v>275776</v>
      </c>
      <c r="F18" s="163">
        <f t="shared" si="3"/>
        <v>184246</v>
      </c>
      <c r="G18" s="163">
        <f t="shared" si="3"/>
        <v>24579</v>
      </c>
      <c r="H18" s="163">
        <f t="shared" si="3"/>
        <v>24022</v>
      </c>
      <c r="I18" s="163">
        <f t="shared" si="3"/>
        <v>0</v>
      </c>
      <c r="J18" s="163">
        <f t="shared" si="3"/>
        <v>2726</v>
      </c>
      <c r="K18" s="163">
        <f t="shared" si="3"/>
        <v>24637</v>
      </c>
      <c r="L18" s="164">
        <f t="shared" si="3"/>
        <v>18292</v>
      </c>
      <c r="M18" s="165">
        <f>Q18+P18+O18+N18</f>
        <v>652608</v>
      </c>
      <c r="N18" s="166">
        <f>SUM(N14:N17)</f>
        <v>0</v>
      </c>
      <c r="O18" s="166">
        <v>616242</v>
      </c>
      <c r="P18" s="166">
        <v>0</v>
      </c>
      <c r="Q18" s="163">
        <v>36366</v>
      </c>
      <c r="R18" s="167">
        <f>G18*$D$43</f>
        <v>0</v>
      </c>
      <c r="S18" s="168">
        <f>SUM(S14:S17)</f>
        <v>833.43</v>
      </c>
      <c r="T18" s="167">
        <f>(H18-I18)*$D$44</f>
        <v>0</v>
      </c>
      <c r="U18" s="169">
        <f>J18*$D$43</f>
        <v>0</v>
      </c>
      <c r="V18" s="168">
        <f>SUM(V14:V17)</f>
        <v>58.86</v>
      </c>
      <c r="W18" s="167">
        <f>(R18+U18)*$D$49</f>
        <v>0</v>
      </c>
      <c r="X18" s="167">
        <f>(R18+U18)*$D$50</f>
        <v>0</v>
      </c>
      <c r="Y18" s="170">
        <f>M18+R18+T18+W18+X18</f>
        <v>652608</v>
      </c>
      <c r="Z18" s="158"/>
    </row>
    <row r="19" spans="1:254" ht="40.5" x14ac:dyDescent="0.2">
      <c r="A19" s="171" t="s">
        <v>98</v>
      </c>
      <c r="B19" s="172" t="s">
        <v>145</v>
      </c>
      <c r="C19" s="173"/>
      <c r="D19" s="174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6">
        <f>(Y18-O18-N18)*D45</f>
        <v>1272.8100000000002</v>
      </c>
    </row>
    <row r="20" spans="1:254" ht="13.5" thickBot="1" x14ac:dyDescent="0.25">
      <c r="A20" s="177"/>
      <c r="B20" s="178" t="s">
        <v>99</v>
      </c>
      <c r="C20" s="179"/>
      <c r="D20" s="180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2">
        <f>Y18+Y19</f>
        <v>653880.81000000006</v>
      </c>
    </row>
    <row r="21" spans="1:254" x14ac:dyDescent="0.2">
      <c r="A21" s="183"/>
      <c r="B21" s="184" t="s">
        <v>100</v>
      </c>
      <c r="C21" s="185"/>
      <c r="D21" s="186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8"/>
      <c r="T21" s="187"/>
      <c r="U21" s="187"/>
      <c r="V21" s="188"/>
      <c r="W21" s="187"/>
      <c r="X21" s="187"/>
      <c r="Y21" s="189"/>
      <c r="Z21" s="158"/>
    </row>
    <row r="22" spans="1:254" ht="25.5" x14ac:dyDescent="0.2">
      <c r="A22" s="177" t="s">
        <v>98</v>
      </c>
      <c r="B22" s="190" t="s">
        <v>146</v>
      </c>
      <c r="C22" s="191"/>
      <c r="D22" s="192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4">
        <f>(Y20-O18-N18)*D46</f>
        <v>2390.0644350000034</v>
      </c>
      <c r="Z22" s="158"/>
    </row>
    <row r="23" spans="1:254" ht="51" x14ac:dyDescent="0.2">
      <c r="A23" s="177" t="s">
        <v>98</v>
      </c>
      <c r="B23" s="195" t="s">
        <v>147</v>
      </c>
      <c r="C23" s="196"/>
      <c r="D23" s="197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8">
        <f>(Y20-O18-N18)*D47</f>
        <v>564.58215000000087</v>
      </c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  <c r="BI23" s="199"/>
      <c r="BJ23" s="199"/>
      <c r="BK23" s="199"/>
      <c r="BL23" s="199"/>
      <c r="BM23" s="199"/>
      <c r="BN23" s="199"/>
      <c r="BO23" s="199"/>
      <c r="BP23" s="199"/>
      <c r="BQ23" s="199"/>
      <c r="BR23" s="199"/>
      <c r="BS23" s="199"/>
      <c r="BT23" s="199"/>
      <c r="BU23" s="199"/>
      <c r="BV23" s="199"/>
      <c r="BW23" s="199"/>
      <c r="BX23" s="199"/>
      <c r="BY23" s="199"/>
      <c r="BZ23" s="199"/>
      <c r="CA23" s="199"/>
      <c r="CB23" s="199"/>
      <c r="CC23" s="199"/>
      <c r="CD23" s="199"/>
      <c r="CE23" s="199"/>
      <c r="CF23" s="199"/>
      <c r="CG23" s="199"/>
      <c r="CH23" s="199"/>
      <c r="CI23" s="199"/>
      <c r="CJ23" s="199"/>
      <c r="CK23" s="199"/>
      <c r="CL23" s="199"/>
      <c r="CM23" s="199"/>
      <c r="CN23" s="199"/>
      <c r="CO23" s="199"/>
      <c r="CP23" s="199"/>
      <c r="CQ23" s="199"/>
      <c r="CR23" s="199"/>
      <c r="CS23" s="199"/>
      <c r="CT23" s="199"/>
      <c r="CU23" s="199"/>
      <c r="CV23" s="199"/>
      <c r="CW23" s="199"/>
      <c r="CX23" s="199"/>
      <c r="CY23" s="199"/>
      <c r="CZ23" s="199"/>
      <c r="DA23" s="199"/>
      <c r="DB23" s="199"/>
      <c r="DC23" s="199"/>
      <c r="DD23" s="199"/>
      <c r="DE23" s="199"/>
      <c r="DF23" s="199"/>
      <c r="DG23" s="199"/>
      <c r="DH23" s="199"/>
      <c r="DI23" s="199"/>
      <c r="DJ23" s="199"/>
      <c r="DK23" s="199"/>
      <c r="DL23" s="199"/>
      <c r="DM23" s="199"/>
      <c r="DN23" s="199"/>
      <c r="DO23" s="199"/>
      <c r="DP23" s="199"/>
      <c r="DQ23" s="199"/>
      <c r="DR23" s="199"/>
      <c r="DS23" s="199"/>
      <c r="DT23" s="199"/>
      <c r="DU23" s="199"/>
      <c r="DV23" s="199"/>
      <c r="DW23" s="199"/>
      <c r="DX23" s="199"/>
      <c r="DY23" s="199"/>
      <c r="DZ23" s="199"/>
      <c r="EA23" s="199"/>
      <c r="EB23" s="199"/>
      <c r="EC23" s="199"/>
      <c r="ED23" s="199"/>
      <c r="EE23" s="199"/>
      <c r="EF23" s="199"/>
      <c r="EG23" s="199"/>
      <c r="EH23" s="199"/>
      <c r="EI23" s="199"/>
      <c r="EJ23" s="199"/>
      <c r="EK23" s="199"/>
      <c r="EL23" s="199"/>
      <c r="EM23" s="199"/>
      <c r="EN23" s="199"/>
      <c r="EO23" s="199"/>
      <c r="EP23" s="199"/>
      <c r="EQ23" s="199"/>
      <c r="ER23" s="199"/>
      <c r="ES23" s="199"/>
      <c r="ET23" s="199"/>
      <c r="EU23" s="199"/>
      <c r="EV23" s="199"/>
      <c r="EW23" s="199"/>
      <c r="EX23" s="199"/>
      <c r="EY23" s="199"/>
      <c r="EZ23" s="199"/>
      <c r="FA23" s="199"/>
      <c r="FB23" s="199"/>
      <c r="FC23" s="199"/>
      <c r="FD23" s="199"/>
      <c r="FE23" s="199"/>
      <c r="FF23" s="199"/>
      <c r="FG23" s="199"/>
      <c r="FH23" s="199"/>
      <c r="FI23" s="199"/>
      <c r="FJ23" s="199"/>
      <c r="FK23" s="199"/>
      <c r="FL23" s="199"/>
      <c r="FM23" s="199"/>
      <c r="FN23" s="199"/>
      <c r="FO23" s="199"/>
      <c r="FP23" s="199"/>
      <c r="FQ23" s="199"/>
      <c r="FR23" s="199"/>
      <c r="FS23" s="199"/>
      <c r="FT23" s="199"/>
      <c r="FU23" s="199"/>
      <c r="FV23" s="199"/>
      <c r="FW23" s="199"/>
      <c r="FX23" s="199"/>
      <c r="FY23" s="199"/>
      <c r="FZ23" s="199"/>
      <c r="GA23" s="199"/>
      <c r="GB23" s="199"/>
      <c r="GC23" s="199"/>
      <c r="GD23" s="199"/>
      <c r="GE23" s="199"/>
      <c r="GF23" s="199"/>
      <c r="GG23" s="199"/>
      <c r="GH23" s="199"/>
      <c r="GI23" s="199"/>
      <c r="GJ23" s="199"/>
      <c r="GK23" s="199"/>
      <c r="GL23" s="199"/>
      <c r="GM23" s="199"/>
      <c r="GN23" s="199"/>
      <c r="GO23" s="199"/>
      <c r="GP23" s="199"/>
      <c r="GQ23" s="199"/>
      <c r="GR23" s="199"/>
      <c r="GS23" s="199"/>
      <c r="GT23" s="199"/>
      <c r="GU23" s="199"/>
      <c r="GV23" s="199"/>
      <c r="GW23" s="199"/>
      <c r="GX23" s="199"/>
      <c r="GY23" s="199"/>
      <c r="GZ23" s="199"/>
      <c r="HA23" s="199"/>
      <c r="HB23" s="199"/>
      <c r="HC23" s="199"/>
      <c r="HD23" s="199"/>
      <c r="HE23" s="199"/>
      <c r="HF23" s="199"/>
      <c r="HG23" s="199"/>
      <c r="HH23" s="199"/>
      <c r="HI23" s="199"/>
      <c r="HJ23" s="199"/>
      <c r="HK23" s="199"/>
      <c r="HL23" s="199"/>
      <c r="HM23" s="199"/>
      <c r="HN23" s="199"/>
      <c r="HO23" s="199"/>
      <c r="HP23" s="199"/>
      <c r="HQ23" s="199"/>
      <c r="HR23" s="199"/>
      <c r="HS23" s="199"/>
      <c r="HT23" s="199"/>
      <c r="HU23" s="199"/>
      <c r="HV23" s="199"/>
      <c r="HW23" s="199"/>
      <c r="HX23" s="199"/>
      <c r="HY23" s="199"/>
      <c r="HZ23" s="199"/>
      <c r="IA23" s="199"/>
      <c r="IB23" s="199"/>
      <c r="IC23" s="199"/>
      <c r="ID23" s="199"/>
      <c r="IE23" s="199"/>
      <c r="IF23" s="199"/>
      <c r="IG23" s="199"/>
      <c r="IH23" s="199"/>
      <c r="II23" s="199"/>
      <c r="IJ23" s="199"/>
      <c r="IK23" s="199"/>
      <c r="IL23" s="199"/>
      <c r="IM23" s="199"/>
      <c r="IN23" s="199"/>
      <c r="IO23" s="199"/>
      <c r="IP23" s="199"/>
      <c r="IQ23" s="199"/>
      <c r="IR23" s="199"/>
      <c r="IS23" s="199"/>
      <c r="IT23" s="199"/>
    </row>
    <row r="24" spans="1:254" ht="25.5" x14ac:dyDescent="0.2">
      <c r="A24" s="177"/>
      <c r="B24" s="200" t="s">
        <v>101</v>
      </c>
      <c r="C24" s="201"/>
      <c r="D24" s="202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203"/>
    </row>
    <row r="25" spans="1:254" ht="25.5" x14ac:dyDescent="0.2">
      <c r="A25" s="204"/>
      <c r="B25" s="205" t="s">
        <v>102</v>
      </c>
      <c r="C25" s="206"/>
      <c r="D25" s="207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4"/>
    </row>
    <row r="26" spans="1:254" ht="38.25" x14ac:dyDescent="0.2">
      <c r="A26" s="177"/>
      <c r="B26" s="332" t="s">
        <v>103</v>
      </c>
      <c r="C26" s="208"/>
      <c r="D26" s="209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333"/>
    </row>
    <row r="27" spans="1:254" x14ac:dyDescent="0.2">
      <c r="A27" s="177"/>
      <c r="B27" s="211" t="s">
        <v>104</v>
      </c>
      <c r="C27" s="212"/>
      <c r="D27" s="21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8">
        <f>Y22+Y23+Y24+Y25</f>
        <v>2954.6465850000041</v>
      </c>
    </row>
    <row r="28" spans="1:254" ht="13.5" thickBot="1" x14ac:dyDescent="0.25">
      <c r="A28" s="214"/>
      <c r="B28" s="215" t="s">
        <v>105</v>
      </c>
      <c r="C28" s="216"/>
      <c r="D28" s="217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8"/>
      <c r="Y28" s="219">
        <f>Y20+Y27</f>
        <v>656835.45658500004</v>
      </c>
    </row>
    <row r="29" spans="1:254" ht="13.5" x14ac:dyDescent="0.2">
      <c r="A29" s="171" t="s">
        <v>98</v>
      </c>
      <c r="B29" s="220" t="s">
        <v>106</v>
      </c>
      <c r="C29" s="221"/>
      <c r="D29" s="222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4"/>
      <c r="Y29" s="225">
        <f>Y28*D48</f>
        <v>9852.531848775001</v>
      </c>
    </row>
    <row r="30" spans="1:254" ht="13.5" thickBot="1" x14ac:dyDescent="0.25">
      <c r="A30" s="226"/>
      <c r="B30" s="227" t="s">
        <v>107</v>
      </c>
      <c r="C30" s="228"/>
      <c r="D30" s="229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1"/>
      <c r="Y30" s="232">
        <f>Y28+Y29</f>
        <v>666687.98843377503</v>
      </c>
    </row>
    <row r="31" spans="1:254" x14ac:dyDescent="0.2">
      <c r="A31" s="233"/>
      <c r="B31" s="234" t="s">
        <v>108</v>
      </c>
      <c r="C31" s="235"/>
      <c r="D31" s="235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7">
        <f>Y30</f>
        <v>666687.98843377503</v>
      </c>
    </row>
    <row r="32" spans="1:254" x14ac:dyDescent="0.2">
      <c r="A32" s="238"/>
      <c r="B32" s="239" t="s">
        <v>109</v>
      </c>
      <c r="C32" s="240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2"/>
      <c r="S32" s="242"/>
      <c r="T32" s="242"/>
      <c r="U32" s="242"/>
      <c r="V32" s="242"/>
      <c r="W32" s="242"/>
      <c r="X32" s="242"/>
      <c r="Y32" s="243">
        <f>Y31*0.18</f>
        <v>120003.8379180795</v>
      </c>
    </row>
    <row r="33" spans="1:26" ht="13.5" thickBot="1" x14ac:dyDescent="0.25">
      <c r="A33" s="244"/>
      <c r="B33" s="245" t="s">
        <v>110</v>
      </c>
      <c r="C33" s="246"/>
      <c r="D33" s="246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7"/>
      <c r="W33" s="247"/>
      <c r="X33" s="247"/>
      <c r="Y33" s="248">
        <f>Y31+Y32</f>
        <v>786691.82635185448</v>
      </c>
    </row>
    <row r="34" spans="1:26" x14ac:dyDescent="0.2">
      <c r="A34" s="249"/>
      <c r="B34" s="250"/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2"/>
      <c r="U34" s="252"/>
      <c r="V34" s="252"/>
      <c r="W34" s="252"/>
      <c r="X34" s="252"/>
      <c r="Y34" s="252"/>
      <c r="Z34" s="252"/>
    </row>
    <row r="35" spans="1:26" s="255" customFormat="1" x14ac:dyDescent="0.2">
      <c r="A35" s="253"/>
      <c r="B35" s="341"/>
      <c r="C35" s="342"/>
      <c r="D35" s="345" t="s">
        <v>111</v>
      </c>
      <c r="E35" s="347" t="s">
        <v>112</v>
      </c>
      <c r="F35" s="348"/>
      <c r="G35" s="348"/>
      <c r="H35" s="254"/>
      <c r="I35" s="254"/>
      <c r="K35" s="335"/>
      <c r="L35" s="335"/>
      <c r="M35" s="335"/>
      <c r="N35" s="335"/>
      <c r="O35" s="335"/>
      <c r="P35" s="335"/>
      <c r="Q35" s="335"/>
      <c r="R35" s="335"/>
      <c r="S35" s="335"/>
      <c r="T35" s="335"/>
      <c r="U35" s="335"/>
      <c r="V35" s="335"/>
      <c r="W35" s="335"/>
    </row>
    <row r="36" spans="1:26" s="255" customFormat="1" x14ac:dyDescent="0.2">
      <c r="A36" s="253"/>
      <c r="B36" s="343"/>
      <c r="C36" s="344"/>
      <c r="D36" s="346"/>
      <c r="E36" s="256">
        <v>2015</v>
      </c>
      <c r="F36" s="256">
        <v>2016</v>
      </c>
      <c r="G36" s="257">
        <v>2017</v>
      </c>
      <c r="H36" s="258"/>
      <c r="I36" s="258"/>
      <c r="J36" s="258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335"/>
      <c r="W36" s="335"/>
    </row>
    <row r="37" spans="1:26" s="255" customFormat="1" ht="36" customHeight="1" x14ac:dyDescent="0.2">
      <c r="A37" s="253"/>
      <c r="B37" s="349" t="s">
        <v>113</v>
      </c>
      <c r="C37" s="350"/>
      <c r="D37" s="259"/>
      <c r="E37" s="260"/>
      <c r="F37" s="260"/>
      <c r="G37" s="260"/>
      <c r="H37" s="261"/>
      <c r="I37" s="261"/>
      <c r="J37" s="261"/>
      <c r="K37" s="262"/>
      <c r="L37" s="261"/>
      <c r="M37" s="263"/>
      <c r="N37" s="263"/>
      <c r="O37" s="264"/>
      <c r="P37" s="263"/>
      <c r="Q37" s="263"/>
      <c r="S37" s="265"/>
      <c r="U37" s="334"/>
      <c r="X37" s="266"/>
    </row>
    <row r="38" spans="1:26" s="255" customFormat="1" ht="13.5" x14ac:dyDescent="0.25">
      <c r="A38" s="267"/>
      <c r="B38" s="268"/>
      <c r="C38" s="269"/>
      <c r="D38" s="269"/>
      <c r="E38" s="269"/>
      <c r="F38" s="267"/>
      <c r="G38" s="267"/>
      <c r="H38" s="270"/>
      <c r="I38" s="270"/>
      <c r="J38" s="270"/>
      <c r="K38" s="270"/>
      <c r="L38" s="270"/>
      <c r="M38" s="271"/>
      <c r="N38" s="271"/>
      <c r="O38" s="271"/>
      <c r="P38" s="271"/>
      <c r="Q38" s="272"/>
      <c r="R38" s="273"/>
      <c r="S38" s="264"/>
      <c r="T38" s="273"/>
      <c r="U38" s="264"/>
      <c r="V38" s="274"/>
    </row>
    <row r="39" spans="1:26" s="255" customFormat="1" ht="13.5" x14ac:dyDescent="0.25">
      <c r="A39" s="275" t="s">
        <v>114</v>
      </c>
      <c r="B39" s="275"/>
      <c r="C39" s="275"/>
      <c r="D39" s="275"/>
      <c r="E39" s="275"/>
      <c r="F39" s="267"/>
      <c r="G39" s="267"/>
      <c r="H39" s="270"/>
      <c r="I39" s="270"/>
      <c r="J39" s="270"/>
      <c r="K39" s="270"/>
      <c r="L39" s="270"/>
      <c r="M39" s="271"/>
      <c r="N39" s="271"/>
      <c r="O39" s="271"/>
      <c r="P39" s="271"/>
      <c r="Q39" s="272"/>
      <c r="R39" s="273"/>
      <c r="S39" s="264"/>
      <c r="T39" s="273"/>
      <c r="U39" s="264"/>
      <c r="V39" s="274"/>
    </row>
    <row r="40" spans="1:26" ht="13.5" thickBot="1" x14ac:dyDescent="0.25">
      <c r="A40" s="275"/>
      <c r="B40" s="275"/>
      <c r="C40" s="275"/>
      <c r="D40" s="275"/>
      <c r="E40" s="275"/>
      <c r="F40" s="275"/>
      <c r="G40" s="276"/>
      <c r="H40" s="249"/>
      <c r="I40" s="249"/>
      <c r="J40" s="277"/>
      <c r="K40" s="249"/>
      <c r="L40" s="249"/>
      <c r="M40" s="249"/>
      <c r="N40" s="249"/>
      <c r="O40" s="249"/>
      <c r="P40" s="249"/>
      <c r="Q40" s="249"/>
      <c r="R40" s="249"/>
      <c r="S40" s="249"/>
      <c r="T40" s="278"/>
      <c r="U40" s="278"/>
      <c r="V40" s="278"/>
      <c r="W40" s="278"/>
      <c r="X40" s="278"/>
      <c r="Y40" s="279"/>
      <c r="Z40" s="280"/>
    </row>
    <row r="41" spans="1:26" ht="13.5" thickBot="1" x14ac:dyDescent="0.25">
      <c r="A41" s="281" t="s">
        <v>115</v>
      </c>
      <c r="B41" s="282" t="s">
        <v>116</v>
      </c>
      <c r="C41" s="283" t="s">
        <v>117</v>
      </c>
      <c r="D41" s="284" t="s">
        <v>118</v>
      </c>
      <c r="E41" s="285"/>
      <c r="F41" s="285"/>
      <c r="G41" s="285"/>
      <c r="I41" s="286"/>
      <c r="J41" s="286"/>
      <c r="K41" s="286"/>
      <c r="L41" s="286"/>
      <c r="M41" s="278"/>
      <c r="N41" s="278"/>
      <c r="O41" s="278"/>
      <c r="P41" s="278"/>
    </row>
    <row r="42" spans="1:26" ht="15.75" x14ac:dyDescent="0.25">
      <c r="A42" s="287"/>
      <c r="B42" s="288" t="s">
        <v>119</v>
      </c>
      <c r="C42" s="289" t="s">
        <v>120</v>
      </c>
      <c r="D42" s="290">
        <f>R18/S18</f>
        <v>0</v>
      </c>
      <c r="E42" s="285"/>
      <c r="F42" s="285"/>
      <c r="G42" s="285"/>
      <c r="I42" s="286"/>
      <c r="J42" s="286"/>
      <c r="K42" s="286"/>
      <c r="L42" s="286"/>
      <c r="M42" s="278"/>
      <c r="N42" s="278"/>
      <c r="O42" s="278"/>
      <c r="P42" s="278"/>
      <c r="R42" s="291"/>
      <c r="S42" s="158"/>
    </row>
    <row r="43" spans="1:26" ht="15.75" x14ac:dyDescent="0.25">
      <c r="A43" s="292">
        <v>1</v>
      </c>
      <c r="B43" s="293" t="s">
        <v>121</v>
      </c>
      <c r="C43" s="294"/>
      <c r="D43" s="295"/>
      <c r="E43" s="296"/>
      <c r="F43" s="296"/>
      <c r="G43" s="296"/>
      <c r="I43" s="296"/>
      <c r="J43" s="296"/>
      <c r="K43" s="296"/>
      <c r="L43" s="296"/>
      <c r="M43" s="278"/>
      <c r="N43" s="278"/>
      <c r="O43" s="278"/>
      <c r="P43" s="278"/>
      <c r="R43" s="291"/>
      <c r="S43" s="291"/>
    </row>
    <row r="44" spans="1:26" ht="25.5" x14ac:dyDescent="0.25">
      <c r="A44" s="292">
        <v>2</v>
      </c>
      <c r="B44" s="297" t="s">
        <v>122</v>
      </c>
      <c r="C44" s="294"/>
      <c r="D44" s="295"/>
      <c r="E44" s="298"/>
      <c r="F44" s="299"/>
      <c r="G44" s="299"/>
      <c r="I44" s="300"/>
      <c r="J44" s="300"/>
      <c r="K44" s="300"/>
      <c r="L44" s="300"/>
      <c r="M44" s="278"/>
      <c r="N44" s="278"/>
      <c r="O44" s="278"/>
      <c r="P44" s="278"/>
      <c r="R44" s="291"/>
      <c r="S44" s="291"/>
    </row>
    <row r="45" spans="1:26" x14ac:dyDescent="0.2">
      <c r="A45" s="292">
        <v>3</v>
      </c>
      <c r="B45" s="293" t="s">
        <v>123</v>
      </c>
      <c r="C45" s="294" t="s">
        <v>124</v>
      </c>
      <c r="D45" s="301">
        <v>3.5000000000000003E-2</v>
      </c>
      <c r="E45" s="302"/>
      <c r="F45" s="302"/>
      <c r="G45" s="302"/>
      <c r="H45" s="278"/>
      <c r="I45" s="278"/>
      <c r="J45" s="278"/>
      <c r="K45" s="278"/>
      <c r="L45" s="278"/>
      <c r="M45" s="278"/>
      <c r="N45" s="278"/>
      <c r="O45" s="278"/>
      <c r="P45" s="278"/>
      <c r="Q45" s="278"/>
    </row>
    <row r="46" spans="1:26" x14ac:dyDescent="0.2">
      <c r="A46" s="292">
        <v>4</v>
      </c>
      <c r="B46" s="303" t="s">
        <v>125</v>
      </c>
      <c r="C46" s="294" t="s">
        <v>124</v>
      </c>
      <c r="D46" s="304">
        <v>6.3500000000000001E-2</v>
      </c>
      <c r="E46" s="305"/>
      <c r="F46" s="305"/>
      <c r="G46" s="305"/>
    </row>
    <row r="47" spans="1:26" ht="38.25" x14ac:dyDescent="0.2">
      <c r="A47" s="292">
        <v>5</v>
      </c>
      <c r="B47" s="306" t="s">
        <v>126</v>
      </c>
      <c r="C47" s="294" t="s">
        <v>124</v>
      </c>
      <c r="D47" s="301">
        <v>1.4999999999999999E-2</v>
      </c>
      <c r="E47" s="305"/>
      <c r="F47" s="305"/>
      <c r="G47" s="305"/>
    </row>
    <row r="48" spans="1:26" x14ac:dyDescent="0.2">
      <c r="A48" s="292">
        <v>6</v>
      </c>
      <c r="B48" s="303" t="s">
        <v>127</v>
      </c>
      <c r="C48" s="294" t="s">
        <v>124</v>
      </c>
      <c r="D48" s="301">
        <v>1.4999999999999999E-2</v>
      </c>
      <c r="E48" s="305"/>
      <c r="F48" s="305"/>
      <c r="G48" s="305"/>
    </row>
    <row r="49" spans="1:22" x14ac:dyDescent="0.2">
      <c r="A49" s="292">
        <v>7</v>
      </c>
      <c r="B49" s="293" t="s">
        <v>128</v>
      </c>
      <c r="C49" s="294" t="s">
        <v>124</v>
      </c>
      <c r="D49" s="307">
        <f>K18*0.85/(G18+J18)</f>
        <v>0.76694561435634501</v>
      </c>
      <c r="E49" s="302"/>
      <c r="F49" s="308"/>
      <c r="G49" s="308"/>
      <c r="I49" s="278"/>
      <c r="J49" s="278"/>
      <c r="K49" s="278"/>
      <c r="L49" s="278"/>
      <c r="M49" s="278"/>
      <c r="N49" s="278"/>
      <c r="O49" s="278"/>
      <c r="P49" s="278"/>
    </row>
    <row r="50" spans="1:22" x14ac:dyDescent="0.2">
      <c r="A50" s="292">
        <v>8</v>
      </c>
      <c r="B50" s="293" t="s">
        <v>129</v>
      </c>
      <c r="C50" s="294" t="s">
        <v>124</v>
      </c>
      <c r="D50" s="307">
        <f>IF(L18*0.8/(G18+J18)&gt;=0.5,0.5,L18*0.8/(G18+J18))</f>
        <v>0.5</v>
      </c>
      <c r="E50" s="302"/>
      <c r="F50" s="308"/>
      <c r="G50" s="309"/>
      <c r="I50" s="278"/>
      <c r="J50" s="278"/>
      <c r="K50" s="278"/>
      <c r="L50" s="278"/>
      <c r="M50" s="278"/>
      <c r="N50" s="278"/>
      <c r="O50" s="278"/>
      <c r="P50" s="278"/>
    </row>
    <row r="51" spans="1:22" ht="13.5" thickBot="1" x14ac:dyDescent="0.25">
      <c r="A51" s="310">
        <v>9</v>
      </c>
      <c r="B51" s="311" t="s">
        <v>130</v>
      </c>
      <c r="C51" s="312" t="s">
        <v>131</v>
      </c>
      <c r="D51" s="313"/>
      <c r="E51" s="305"/>
      <c r="F51" s="305"/>
      <c r="G51" s="305"/>
    </row>
    <row r="52" spans="1:22" ht="15.75" x14ac:dyDescent="0.25">
      <c r="A52" s="305"/>
      <c r="B52" s="314"/>
      <c r="C52" s="315"/>
      <c r="D52" s="315"/>
      <c r="E52" s="316"/>
      <c r="F52" s="315"/>
      <c r="G52" s="315"/>
      <c r="H52" s="317"/>
    </row>
    <row r="53" spans="1:22" x14ac:dyDescent="0.2">
      <c r="B53" s="318"/>
      <c r="D53" s="319"/>
    </row>
    <row r="54" spans="1:22" x14ac:dyDescent="0.2">
      <c r="B54" s="37" t="s">
        <v>2</v>
      </c>
      <c r="D54" s="37" t="s">
        <v>3</v>
      </c>
      <c r="F54" s="351" t="s">
        <v>4</v>
      </c>
      <c r="G54" s="351"/>
    </row>
    <row r="55" spans="1:22" x14ac:dyDescent="0.2">
      <c r="G55" s="336" t="s">
        <v>5</v>
      </c>
      <c r="H55" s="336"/>
    </row>
    <row r="57" spans="1:22" x14ac:dyDescent="0.2">
      <c r="V57" s="320"/>
    </row>
    <row r="58" spans="1:22" x14ac:dyDescent="0.2">
      <c r="U58" s="158"/>
      <c r="V58" s="321"/>
    </row>
    <row r="60" spans="1:22" x14ac:dyDescent="0.2">
      <c r="B60" s="318"/>
      <c r="C60" s="318"/>
      <c r="D60" s="318"/>
    </row>
  </sheetData>
  <mergeCells count="30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G55:H55"/>
    <mergeCell ref="V11:V12"/>
    <mergeCell ref="W11:W12"/>
    <mergeCell ref="B35:C36"/>
    <mergeCell ref="D35:D36"/>
    <mergeCell ref="E35:G35"/>
    <mergeCell ref="B37:C37"/>
    <mergeCell ref="F54:G54"/>
  </mergeCells>
  <pageMargins left="0.7" right="0.7" top="0.75" bottom="0.75" header="0.3" footer="0.3"/>
  <pageSetup paperSize="9" scale="3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B9" sqref="A9:XFD14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4.285156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5" t="s">
        <v>142</v>
      </c>
      <c r="J1" s="385"/>
    </row>
    <row r="2" spans="1:16" s="3" customFormat="1" x14ac:dyDescent="0.2">
      <c r="A2" s="2" t="s">
        <v>6</v>
      </c>
    </row>
    <row r="3" spans="1:16" x14ac:dyDescent="0.2">
      <c r="A3" s="386" t="s">
        <v>39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6" ht="15" customHeight="1" x14ac:dyDescent="0.2">
      <c r="A4" s="387" t="s">
        <v>0</v>
      </c>
      <c r="B4" s="387"/>
      <c r="C4" s="387"/>
      <c r="D4" s="387"/>
      <c r="E4" s="387"/>
      <c r="F4" s="387"/>
      <c r="G4" s="387"/>
      <c r="H4" s="387"/>
      <c r="I4" s="387"/>
      <c r="J4" s="387"/>
      <c r="K4" s="4"/>
      <c r="L4" s="4"/>
      <c r="M4" s="4"/>
      <c r="N4" s="42"/>
      <c r="O4" s="42"/>
      <c r="P4" s="42"/>
    </row>
    <row r="5" spans="1:16" ht="15" customHeight="1" thickBot="1" x14ac:dyDescent="0.25">
      <c r="A5" s="387" t="s">
        <v>7</v>
      </c>
      <c r="B5" s="387"/>
      <c r="C5" s="387"/>
      <c r="D5" s="387"/>
      <c r="E5" s="387"/>
      <c r="F5" s="387"/>
      <c r="G5" s="387"/>
      <c r="H5" s="387"/>
      <c r="I5" s="387"/>
      <c r="J5" s="387"/>
      <c r="K5" s="4"/>
      <c r="L5" s="4"/>
      <c r="M5" s="4"/>
    </row>
    <row r="6" spans="1:16" ht="20.25" customHeight="1" x14ac:dyDescent="0.2">
      <c r="A6" s="380" t="s">
        <v>40</v>
      </c>
      <c r="B6" s="380" t="s">
        <v>41</v>
      </c>
      <c r="C6" s="380" t="s">
        <v>42</v>
      </c>
      <c r="D6" s="380" t="s">
        <v>43</v>
      </c>
      <c r="E6" s="380" t="s">
        <v>44</v>
      </c>
      <c r="F6" s="380" t="s">
        <v>45</v>
      </c>
      <c r="G6" s="389" t="s">
        <v>46</v>
      </c>
      <c r="H6" s="380" t="s">
        <v>47</v>
      </c>
      <c r="I6" s="380" t="s">
        <v>14</v>
      </c>
      <c r="J6" s="380" t="s">
        <v>48</v>
      </c>
    </row>
    <row r="7" spans="1:16" ht="68.25" customHeight="1" thickBot="1" x14ac:dyDescent="0.25">
      <c r="A7" s="381"/>
      <c r="B7" s="381"/>
      <c r="C7" s="381"/>
      <c r="D7" s="381"/>
      <c r="E7" s="381"/>
      <c r="F7" s="381"/>
      <c r="G7" s="390"/>
      <c r="H7" s="381"/>
      <c r="I7" s="381"/>
      <c r="J7" s="381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82" t="s">
        <v>49</v>
      </c>
      <c r="B13" s="383"/>
      <c r="C13" s="383"/>
      <c r="D13" s="383"/>
      <c r="E13" s="383"/>
      <c r="F13" s="383"/>
      <c r="G13" s="383"/>
      <c r="H13" s="383"/>
      <c r="I13" s="384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51" t="s">
        <v>3</v>
      </c>
      <c r="D16" s="351"/>
      <c r="E16" s="1"/>
      <c r="F16" s="351" t="s">
        <v>4</v>
      </c>
      <c r="G16" s="351"/>
      <c r="H16" s="351"/>
    </row>
    <row r="17" spans="1:8" x14ac:dyDescent="0.2">
      <c r="A17" s="1"/>
      <c r="B17" s="1"/>
      <c r="C17" s="1"/>
      <c r="D17" s="1"/>
      <c r="E17" s="1"/>
      <c r="F17" s="388" t="s">
        <v>5</v>
      </c>
      <c r="G17" s="388"/>
      <c r="H17" s="388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C16:D16"/>
    <mergeCell ref="F16:H16"/>
    <mergeCell ref="F17:H17"/>
    <mergeCell ref="G6:G7"/>
    <mergeCell ref="H6:H7"/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5" t="s">
        <v>143</v>
      </c>
      <c r="L1" s="395"/>
      <c r="M1" s="395"/>
    </row>
    <row r="2" spans="1:14" s="3" customFormat="1" x14ac:dyDescent="0.2">
      <c r="A2" s="2" t="s">
        <v>6</v>
      </c>
    </row>
    <row r="5" spans="1:14" x14ac:dyDescent="0.2">
      <c r="A5" s="396" t="s">
        <v>10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</row>
    <row r="6" spans="1:14" x14ac:dyDescent="0.2">
      <c r="A6" s="387" t="s">
        <v>0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4"/>
    </row>
    <row r="7" spans="1:14" ht="13.5" thickBot="1" x14ac:dyDescent="0.25">
      <c r="A7" s="387" t="s">
        <v>7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4"/>
    </row>
    <row r="8" spans="1:14" ht="25.5" customHeight="1" x14ac:dyDescent="0.2">
      <c r="A8" s="397" t="s">
        <v>8</v>
      </c>
      <c r="B8" s="399" t="s">
        <v>11</v>
      </c>
      <c r="C8" s="401" t="s">
        <v>12</v>
      </c>
      <c r="D8" s="401" t="s">
        <v>13</v>
      </c>
      <c r="E8" s="399" t="s">
        <v>14</v>
      </c>
      <c r="F8" s="399" t="s">
        <v>15</v>
      </c>
      <c r="G8" s="399" t="s">
        <v>16</v>
      </c>
      <c r="H8" s="399" t="s">
        <v>17</v>
      </c>
      <c r="I8" s="399"/>
      <c r="J8" s="399"/>
      <c r="K8" s="399" t="s">
        <v>18</v>
      </c>
      <c r="L8" s="399"/>
      <c r="M8" s="391" t="s">
        <v>19</v>
      </c>
    </row>
    <row r="9" spans="1:14" s="64" customFormat="1" ht="42" customHeight="1" x14ac:dyDescent="0.25">
      <c r="A9" s="398"/>
      <c r="B9" s="400"/>
      <c r="C9" s="402"/>
      <c r="D9" s="402"/>
      <c r="E9" s="400"/>
      <c r="F9" s="400"/>
      <c r="G9" s="400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2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3"/>
      <c r="K21" s="394"/>
      <c r="M21" s="36"/>
    </row>
    <row r="22" spans="1:18" s="1" customFormat="1" x14ac:dyDescent="0.2">
      <c r="B22" s="37" t="s">
        <v>2</v>
      </c>
      <c r="D22" s="351" t="s">
        <v>3</v>
      </c>
      <c r="E22" s="351"/>
      <c r="G22" s="351" t="s">
        <v>4</v>
      </c>
      <c r="H22" s="351"/>
      <c r="I22" s="351"/>
    </row>
    <row r="23" spans="1:18" s="1" customFormat="1" x14ac:dyDescent="0.2">
      <c r="G23" s="388" t="s">
        <v>5</v>
      </c>
      <c r="H23" s="388"/>
      <c r="I23" s="388"/>
    </row>
    <row r="24" spans="1:18" s="1" customFormat="1" x14ac:dyDescent="0.2"/>
    <row r="25" spans="1:18" x14ac:dyDescent="0.2">
      <c r="J25" s="393"/>
      <c r="K25" s="394"/>
      <c r="M25" s="36"/>
    </row>
    <row r="26" spans="1:18" x14ac:dyDescent="0.2">
      <c r="K26" s="38"/>
      <c r="M26" s="36"/>
    </row>
    <row r="27" spans="1:18" x14ac:dyDescent="0.2">
      <c r="K27" s="403"/>
    </row>
    <row r="28" spans="1:18" x14ac:dyDescent="0.2">
      <c r="K28" s="404"/>
    </row>
    <row r="29" spans="1:18" x14ac:dyDescent="0.2">
      <c r="K29" s="404"/>
    </row>
    <row r="30" spans="1:18" x14ac:dyDescent="0.2">
      <c r="K30" s="404"/>
    </row>
    <row r="31" spans="1:18" x14ac:dyDescent="0.2">
      <c r="K31" s="404"/>
    </row>
    <row r="32" spans="1:18" x14ac:dyDescent="0.2">
      <c r="K32" s="404"/>
    </row>
    <row r="33" spans="11:11" x14ac:dyDescent="0.2">
      <c r="K33" s="404"/>
    </row>
    <row r="34" spans="11:11" x14ac:dyDescent="0.2">
      <c r="K34" s="404"/>
    </row>
    <row r="35" spans="11:11" x14ac:dyDescent="0.2">
      <c r="K35" s="40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="87" zoomScaleNormal="100" zoomScaleSheetLayoutView="87" workbookViewId="0">
      <selection activeCell="F44" sqref="F44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144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5"/>
      <c r="B4" s="405"/>
      <c r="C4" s="405"/>
      <c r="D4" s="405"/>
      <c r="E4" s="405"/>
      <c r="F4" s="405"/>
      <c r="G4" s="405"/>
      <c r="H4" s="405"/>
      <c r="I4" s="101"/>
      <c r="J4" s="101"/>
      <c r="K4" s="101"/>
      <c r="L4" s="101"/>
    </row>
    <row r="5" spans="1:14" s="3" customFormat="1" x14ac:dyDescent="0.2">
      <c r="A5" s="405" t="s">
        <v>51</v>
      </c>
      <c r="B5" s="405"/>
      <c r="C5" s="405"/>
      <c r="D5" s="405"/>
      <c r="E5" s="405"/>
      <c r="F5" s="405"/>
      <c r="G5" s="405"/>
      <c r="H5" s="405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6" t="s">
        <v>8</v>
      </c>
      <c r="B9" s="408" t="s">
        <v>52</v>
      </c>
      <c r="C9" s="410" t="s">
        <v>53</v>
      </c>
      <c r="D9" s="411" t="s">
        <v>54</v>
      </c>
      <c r="E9" s="411" t="s">
        <v>55</v>
      </c>
      <c r="F9" s="411" t="s">
        <v>56</v>
      </c>
      <c r="G9" s="413" t="s">
        <v>57</v>
      </c>
      <c r="H9" s="415" t="s">
        <v>58</v>
      </c>
    </row>
    <row r="10" spans="1:14" s="3" customFormat="1" ht="13.5" thickBot="1" x14ac:dyDescent="0.25">
      <c r="A10" s="407"/>
      <c r="B10" s="409"/>
      <c r="C10" s="409"/>
      <c r="D10" s="412"/>
      <c r="E10" s="412"/>
      <c r="F10" s="412"/>
      <c r="G10" s="414"/>
      <c r="H10" s="416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7" t="s">
        <v>59</v>
      </c>
      <c r="B12" s="418"/>
      <c r="C12" s="418"/>
      <c r="D12" s="418"/>
      <c r="E12" s="418"/>
      <c r="F12" s="418"/>
      <c r="G12" s="419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7" t="s">
        <v>63</v>
      </c>
      <c r="B17" s="418"/>
      <c r="C17" s="418"/>
      <c r="D17" s="418"/>
      <c r="E17" s="418"/>
      <c r="F17" s="418"/>
      <c r="G17" s="419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0" t="s">
        <v>2</v>
      </c>
      <c r="B25" s="420"/>
      <c r="C25" s="421" t="s">
        <v>3</v>
      </c>
      <c r="D25" s="421"/>
      <c r="E25" s="1"/>
      <c r="F25" s="422" t="s">
        <v>4</v>
      </c>
      <c r="G25" s="422"/>
      <c r="H25" s="422"/>
    </row>
    <row r="26" spans="1:8" s="124" customFormat="1" x14ac:dyDescent="0.2">
      <c r="A26" s="1"/>
      <c r="B26" s="1"/>
      <c r="C26" s="1"/>
      <c r="D26" s="1"/>
      <c r="E26" s="1"/>
      <c r="F26" s="388" t="s">
        <v>5</v>
      </c>
      <c r="G26" s="388"/>
      <c r="H26" s="388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8.6 ВЛ-2 к.8бис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2015-08-13T06:14:49Z</dcterms:modified>
</cp:coreProperties>
</file>