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8960" windowHeight="11775"/>
  </bookViews>
  <sheets>
    <sheet name="ЛОТ 1" sheetId="6" r:id="rId1"/>
    <sheet name="ЛОТ 2" sheetId="7" r:id="rId2"/>
    <sheet name="Свод" sheetId="1" r:id="rId3"/>
  </sheets>
  <definedNames>
    <definedName name="_xlnm.Print_Titles" localSheetId="2">Свод!$5:$5</definedName>
    <definedName name="_xlnm.Print_Area" localSheetId="0">'ЛОТ 1'!$A$1:$M$52</definedName>
    <definedName name="_xlnm.Print_Area" localSheetId="1">'ЛОТ 2'!$A$1:$M$24</definedName>
    <definedName name="_xlnm.Print_Area" localSheetId="2">Свод!$A$1:$I$289</definedName>
  </definedNames>
  <calcPr calcId="145621"/>
</workbook>
</file>

<file path=xl/calcChain.xml><?xml version="1.0" encoding="utf-8"?>
<calcChain xmlns="http://schemas.openxmlformats.org/spreadsheetml/2006/main">
  <c r="I21" i="6" l="1"/>
  <c r="I9" i="6"/>
  <c r="G11" i="7" l="1"/>
  <c r="K11" i="7" l="1"/>
  <c r="G42" i="6"/>
  <c r="J42" i="6"/>
  <c r="F42" i="6"/>
  <c r="H13" i="7"/>
  <c r="J13" i="7"/>
  <c r="G14" i="7"/>
  <c r="H14" i="7"/>
  <c r="I14" i="7"/>
  <c r="J14" i="7"/>
  <c r="F14" i="7"/>
  <c r="F13" i="7"/>
  <c r="K12" i="7"/>
  <c r="K10" i="7"/>
  <c r="I9" i="7"/>
  <c r="I13" i="7" s="1"/>
  <c r="K14" i="7" l="1"/>
  <c r="G13" i="7"/>
  <c r="K9" i="7"/>
  <c r="K13" i="7" s="1"/>
  <c r="H273" i="1" l="1"/>
  <c r="H285" i="1"/>
  <c r="I37" i="6" s="1"/>
  <c r="I281" i="1"/>
  <c r="I286" i="1" s="1"/>
  <c r="H280" i="1"/>
  <c r="J27" i="6" s="1"/>
  <c r="I274" i="1"/>
  <c r="H25" i="6" l="1"/>
  <c r="K25" i="6" s="1"/>
  <c r="K26" i="6"/>
  <c r="H19" i="6"/>
  <c r="I23" i="6"/>
  <c r="F41" i="6"/>
  <c r="I35" i="6"/>
  <c r="I33" i="6"/>
  <c r="K40" i="6" l="1"/>
  <c r="K38" i="6"/>
  <c r="K37" i="6"/>
  <c r="K36" i="6"/>
  <c r="K35" i="6"/>
  <c r="K34" i="6"/>
  <c r="K33" i="6"/>
  <c r="K28" i="6"/>
  <c r="K27" i="6"/>
  <c r="K24" i="6"/>
  <c r="K23" i="6"/>
  <c r="K22" i="6"/>
  <c r="K21" i="6"/>
  <c r="K20" i="6"/>
  <c r="K19" i="6"/>
  <c r="K18" i="6"/>
  <c r="K14" i="6"/>
  <c r="K12" i="6"/>
  <c r="K10" i="6"/>
  <c r="K9" i="6"/>
  <c r="H206" i="1"/>
  <c r="H17" i="6" s="1"/>
  <c r="K206" i="1"/>
  <c r="K207" i="1"/>
  <c r="L207" i="1" s="1"/>
  <c r="K208" i="1"/>
  <c r="L208" i="1" s="1"/>
  <c r="K209" i="1"/>
  <c r="L209" i="1" s="1"/>
  <c r="K210" i="1"/>
  <c r="L210" i="1" s="1"/>
  <c r="K211" i="1"/>
  <c r="L211" i="1" s="1"/>
  <c r="K212" i="1"/>
  <c r="L212" i="1" s="1"/>
  <c r="K213" i="1"/>
  <c r="L213" i="1" s="1"/>
  <c r="K214" i="1"/>
  <c r="L214" i="1" s="1"/>
  <c r="K215" i="1"/>
  <c r="L215" i="1" s="1"/>
  <c r="K216" i="1"/>
  <c r="L216" i="1" s="1"/>
  <c r="K217" i="1"/>
  <c r="L217" i="1" s="1"/>
  <c r="K218" i="1"/>
  <c r="L218" i="1" s="1"/>
  <c r="K219" i="1"/>
  <c r="L219" i="1" s="1"/>
  <c r="K220" i="1"/>
  <c r="L220" i="1" s="1"/>
  <c r="K221" i="1"/>
  <c r="L221" i="1" s="1"/>
  <c r="K222" i="1"/>
  <c r="L222" i="1" s="1"/>
  <c r="K223" i="1"/>
  <c r="L223" i="1" s="1"/>
  <c r="K224" i="1"/>
  <c r="L224" i="1" s="1"/>
  <c r="K225" i="1"/>
  <c r="L225" i="1" s="1"/>
  <c r="K226" i="1"/>
  <c r="L226" i="1" s="1"/>
  <c r="K227" i="1"/>
  <c r="L227" i="1" s="1"/>
  <c r="K228" i="1"/>
  <c r="L228" i="1" s="1"/>
  <c r="K229" i="1"/>
  <c r="L229" i="1" s="1"/>
  <c r="K230" i="1"/>
  <c r="L230" i="1" s="1"/>
  <c r="K231" i="1"/>
  <c r="L231" i="1" s="1"/>
  <c r="K232" i="1"/>
  <c r="L232" i="1" s="1"/>
  <c r="K233" i="1"/>
  <c r="L233" i="1" s="1"/>
  <c r="K234" i="1"/>
  <c r="L234" i="1" s="1"/>
  <c r="K235" i="1"/>
  <c r="L235" i="1" s="1"/>
  <c r="K236" i="1"/>
  <c r="L236" i="1" s="1"/>
  <c r="K237" i="1"/>
  <c r="K205" i="1"/>
  <c r="L205" i="1" s="1"/>
  <c r="I203" i="1"/>
  <c r="H16" i="6" s="1"/>
  <c r="I266" i="1"/>
  <c r="I30" i="6" s="1"/>
  <c r="I42" i="6" s="1"/>
  <c r="H265" i="1"/>
  <c r="I29" i="6" s="1"/>
  <c r="I41" i="6" s="1"/>
  <c r="I249" i="1"/>
  <c r="H248" i="1"/>
  <c r="J39" i="6" s="1"/>
  <c r="I238" i="1"/>
  <c r="H237" i="1"/>
  <c r="H202" i="1"/>
  <c r="H15" i="6" s="1"/>
  <c r="I191" i="1"/>
  <c r="H190" i="1"/>
  <c r="I177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H95" i="1" s="1"/>
  <c r="I96" i="1"/>
  <c r="I63" i="1"/>
  <c r="H61" i="1"/>
  <c r="H60" i="1"/>
  <c r="H59" i="1"/>
  <c r="H58" i="1"/>
  <c r="H57" i="1"/>
  <c r="H56" i="1"/>
  <c r="H62" i="1" s="1"/>
  <c r="I54" i="1"/>
  <c r="H53" i="1"/>
  <c r="I21" i="1"/>
  <c r="H20" i="1"/>
  <c r="H176" i="1" l="1"/>
  <c r="G11" i="6" s="1"/>
  <c r="K11" i="6" s="1"/>
  <c r="J41" i="6"/>
  <c r="H31" i="6"/>
  <c r="H41" i="6" s="1"/>
  <c r="I288" i="1"/>
  <c r="G13" i="6"/>
  <c r="K13" i="6" s="1"/>
  <c r="K15" i="6"/>
  <c r="K17" i="6"/>
  <c r="K29" i="6"/>
  <c r="H32" i="6"/>
  <c r="H42" i="6" s="1"/>
  <c r="K16" i="6"/>
  <c r="K30" i="6"/>
  <c r="K39" i="6"/>
  <c r="L206" i="1"/>
  <c r="H287" i="1" l="1"/>
  <c r="G41" i="6"/>
  <c r="K31" i="6"/>
  <c r="K41" i="6" s="1"/>
  <c r="K32" i="6"/>
  <c r="K42" i="6" s="1"/>
</calcChain>
</file>

<file path=xl/sharedStrings.xml><?xml version="1.0" encoding="utf-8"?>
<sst xmlns="http://schemas.openxmlformats.org/spreadsheetml/2006/main" count="1076" uniqueCount="525">
  <si>
    <t>Месторождение</t>
  </si>
  <si>
    <t>Подстанция (РУ)</t>
  </si>
  <si>
    <t>№ фид.</t>
  </si>
  <si>
    <t>U, кВ</t>
  </si>
  <si>
    <t>Пролёты опор</t>
  </si>
  <si>
    <t>Протяженность, м</t>
  </si>
  <si>
    <t>Ширина, м</t>
  </si>
  <si>
    <t>Площадь, га (дл*шир/10000)</t>
  </si>
  <si>
    <t>Ватинское</t>
  </si>
  <si>
    <t>ПС-35/6кВ "Куст-53"</t>
  </si>
  <si>
    <t>7, 8</t>
  </si>
  <si>
    <t>6, в габарите 35</t>
  </si>
  <si>
    <t>5-7, 8-11</t>
  </si>
  <si>
    <t>20</t>
  </si>
  <si>
    <t>ПС-110/35/6кВ "Таежная"</t>
  </si>
  <si>
    <t>1-5</t>
  </si>
  <si>
    <t>15-20</t>
  </si>
  <si>
    <t>13-14</t>
  </si>
  <si>
    <t>ПС-35/6кВ "ДНС-2В"</t>
  </si>
  <si>
    <t>10</t>
  </si>
  <si>
    <t>6</t>
  </si>
  <si>
    <r>
      <t>отп. на К-161 (8.3-14.3, 17.3-19.3</t>
    </r>
    <r>
      <rPr>
        <sz val="10"/>
        <rFont val="Times New Roman"/>
        <family val="1"/>
        <charset val="204"/>
      </rPr>
      <t>), 86-3.4</t>
    </r>
  </si>
  <si>
    <t>ПС-35/6кВ "КРС"</t>
  </si>
  <si>
    <t>69-72, 92-97(80х20м)</t>
  </si>
  <si>
    <t>ПС-35/6кВ "Новая"</t>
  </si>
  <si>
    <t>2,11</t>
  </si>
  <si>
    <t>9-11</t>
  </si>
  <si>
    <t>ПС-35/6кВ "Куст-47"</t>
  </si>
  <si>
    <t>8</t>
  </si>
  <si>
    <t>3-15, 23-24, 25-26</t>
  </si>
  <si>
    <t>25-26</t>
  </si>
  <si>
    <t>ПС-220/110/35кВ "Кирьяновская"</t>
  </si>
  <si>
    <t>3,4</t>
  </si>
  <si>
    <t>35</t>
  </si>
  <si>
    <t>3-5</t>
  </si>
  <si>
    <t>12-28</t>
  </si>
  <si>
    <t>30</t>
  </si>
  <si>
    <t>ПС-110/35/6кВ "Ватинская "</t>
  </si>
  <si>
    <t>1-4, отп. на ПС К-124 (3-3.1), 12-14, отп. на ПС ДНС-2 (25-2.2, 4.2-7.2, 8.2-10.2), 19-48, 48-3.3, 52-55, 60-61(120х30м), 62-63, 63-65(130х30м)</t>
  </si>
  <si>
    <t>12-14</t>
  </si>
  <si>
    <t>5,6</t>
  </si>
  <si>
    <t>3-8</t>
  </si>
  <si>
    <t>ИТОГО по СР-1</t>
  </si>
  <si>
    <t>Отдельно стоящие деревья</t>
  </si>
  <si>
    <t>С-Покурское</t>
  </si>
  <si>
    <t>ПС 35/6кВ "Западная"</t>
  </si>
  <si>
    <t>магистраль 4-6, 15-17, 18-24, 25-32, 34-36</t>
  </si>
  <si>
    <t>магистраль 1-5, 15-16, 31-32, 34-37, 39-42, 43-46, 54-55, отп. на КП-58 2-3, 7-8</t>
  </si>
  <si>
    <t>магистраль 2-4, 20-24,26-32,33-37,50-56, 66-73,74-86</t>
  </si>
  <si>
    <t>ПС 35/6кВ " Куст-37"</t>
  </si>
  <si>
    <r>
      <t xml:space="preserve">магистраль </t>
    </r>
    <r>
      <rPr>
        <sz val="10"/>
        <rFont val="Times New Roman"/>
        <family val="1"/>
        <charset val="204"/>
      </rPr>
      <t>6-9, 23-34</t>
    </r>
  </si>
  <si>
    <t>ПС 35/6кВ "Куст-37"</t>
  </si>
  <si>
    <t>магистраль 2-3, 7-10, 11-15</t>
  </si>
  <si>
    <t>ПС 35/6кВ "КНС-2бис"</t>
  </si>
  <si>
    <t>магистраль 4-8, 14-15, 40-41</t>
  </si>
  <si>
    <t>магистраль 17-21, 22-37</t>
  </si>
  <si>
    <t>магистраль 2-4,6-12,14-18, 21-23,29-31,38-43,48-51, отп. на "К-62" 1/3-5/3,10/3-12/3</t>
  </si>
  <si>
    <t>ПС 35/6кВ "Куст-43"</t>
  </si>
  <si>
    <t>27-40,47-49</t>
  </si>
  <si>
    <t>29-36, 41-42, 43-44</t>
  </si>
  <si>
    <r>
      <t>14-15, 34-35, 45-4</t>
    </r>
    <r>
      <rPr>
        <sz val="10"/>
        <rFont val="Times New Roman"/>
        <family val="1"/>
        <charset val="204"/>
      </rPr>
      <t>6, 49-50</t>
    </r>
  </si>
  <si>
    <t xml:space="preserve">магистраль 15-32 </t>
  </si>
  <si>
    <t>ПС 35/6кВ "Куст-41"</t>
  </si>
  <si>
    <r>
      <t>магистраль 3-9</t>
    </r>
    <r>
      <rPr>
        <sz val="10"/>
        <rFont val="Times New Roman"/>
        <family val="1"/>
        <charset val="204"/>
      </rPr>
      <t>, 19-25, 55-65</t>
    </r>
    <r>
      <rPr>
        <sz val="10"/>
        <color indexed="8"/>
        <rFont val="Times New Roman"/>
        <family val="1"/>
        <charset val="204"/>
      </rPr>
      <t xml:space="preserve"> отп. на КП-15  </t>
    </r>
    <r>
      <rPr>
        <sz val="10"/>
        <rFont val="Times New Roman"/>
        <family val="1"/>
        <charset val="204"/>
      </rPr>
      <t>20-3/1</t>
    </r>
  </si>
  <si>
    <t>магистраль 2-3, 34-37, 38-52, 53-59</t>
  </si>
  <si>
    <r>
      <rPr>
        <sz val="10"/>
        <rFont val="Times New Roman"/>
        <family val="1"/>
        <charset val="204"/>
      </rPr>
      <t xml:space="preserve">магистраль 26-28,36-44, </t>
    </r>
    <r>
      <rPr>
        <sz val="10"/>
        <color indexed="8"/>
        <rFont val="Times New Roman"/>
        <family val="1"/>
        <charset val="204"/>
      </rPr>
      <t>52-56, 61-68, 76-77, отп. на КП-33 74-2, отп. на    КП-13 2-4</t>
    </r>
  </si>
  <si>
    <t>Крун 6кВ "Мартовская"</t>
  </si>
  <si>
    <t>25-32, 36-40, 49-54, 58-59, 78-80, 86-87</t>
  </si>
  <si>
    <t>18-21, 22-23, 28-35, 53-55, 58-60, 78-85</t>
  </si>
  <si>
    <t>С-Ореховское</t>
  </si>
  <si>
    <t>ПС 35/6кВ "ЦПС-1"</t>
  </si>
  <si>
    <t>магистраль 1-2,4-11, 19-21; отп. на  КП-14 11-19,21-22, 40-46, 47-48</t>
  </si>
  <si>
    <t>ПС 35/6кВ "Куст-224"</t>
  </si>
  <si>
    <t>12-16, 26-27</t>
  </si>
  <si>
    <t>ПС 35/6кВ "Куст-15"</t>
  </si>
  <si>
    <t>8-17, 26-32, 34-35</t>
  </si>
  <si>
    <t>ПС 110/35/6кВ "Мартовская"</t>
  </si>
  <si>
    <t>магистраль 19-20, опт. на ПС 35/6кВ "Куст-43" 13-16</t>
  </si>
  <si>
    <t>ПС 110/35/6кВ "Еловая"</t>
  </si>
  <si>
    <t>магистраль 86-91, 92-96, 98-99</t>
  </si>
  <si>
    <t>ПС 110/35/6кВ "Заобье"</t>
  </si>
  <si>
    <t xml:space="preserve">магитраль 4-5,7-9; отпайка на ПС 35/6кВ "Куст-224" 2-7, 27-28, 40-41, 90-91, 96-97 </t>
  </si>
  <si>
    <t>ПС 110/35/6кв "Мартыновскя"</t>
  </si>
  <si>
    <t>20-21,23-24</t>
  </si>
  <si>
    <t xml:space="preserve">ВЛ 110кВ "Васильев-Урьевская - 1,2" </t>
  </si>
  <si>
    <t xml:space="preserve"> </t>
  </si>
  <si>
    <t>158-159</t>
  </si>
  <si>
    <t>162-163</t>
  </si>
  <si>
    <t>167-168</t>
  </si>
  <si>
    <t>168-170</t>
  </si>
  <si>
    <t>171-173</t>
  </si>
  <si>
    <t>174-175</t>
  </si>
  <si>
    <t>ИТОГО по СР-2</t>
  </si>
  <si>
    <t>ПС-110/35/6кВ «Мартыновская»</t>
  </si>
  <si>
    <t>1, 2</t>
  </si>
  <si>
    <t>8-9, 11-13, 25-27</t>
  </si>
  <si>
    <t>29-30, 31/2-31/5, 31/8-31/9, 31/12-31/14</t>
  </si>
  <si>
    <t>3, 4</t>
  </si>
  <si>
    <t>9-15</t>
  </si>
  <si>
    <t>ПС-35/6кВ «ВЦТП»</t>
  </si>
  <si>
    <t>4-8</t>
  </si>
  <si>
    <t>ПС-35/6кВ «Северная»</t>
  </si>
  <si>
    <t>6, 15</t>
  </si>
  <si>
    <t>16-17, 21-24, 1/4-1/13</t>
  </si>
  <si>
    <t>ИТОГО по СР-3</t>
  </si>
  <si>
    <t>С-Ватинское</t>
  </si>
  <si>
    <t>ПС 35/6кВ "Кондратьевская"</t>
  </si>
  <si>
    <t>3-7</t>
  </si>
  <si>
    <t>2-6, 7-10, 15-19, 40-42</t>
  </si>
  <si>
    <t>1-9, 40-42</t>
  </si>
  <si>
    <t>1-4, 31-41, 49-65</t>
  </si>
  <si>
    <t>2-6</t>
  </si>
  <si>
    <t>ПС 35/6кВ "Куст-30"</t>
  </si>
  <si>
    <t>11-14, 24-32</t>
  </si>
  <si>
    <t>ПС 35/6кВ "КНС-6"</t>
  </si>
  <si>
    <t>44-66, 1.1-2.1, 14.1-20.1, 21.1-34.1</t>
  </si>
  <si>
    <t>11-13, 50-53</t>
  </si>
  <si>
    <t>ПС 35/6кВ "Куст-150"</t>
  </si>
  <si>
    <t>10-13, 50-53</t>
  </si>
  <si>
    <t>4-5</t>
  </si>
  <si>
    <t>20-25, 29-54</t>
  </si>
  <si>
    <t>ПС 35/6кВ "КНС-7"</t>
  </si>
  <si>
    <t>24-28, отп. на К-63: 1.9-1.14, отп. на К-167: 2.3-2.4</t>
  </si>
  <si>
    <t>1-3, 23-38, 65-71</t>
  </si>
  <si>
    <t>ПС 35/6кВ "КНС-3"</t>
  </si>
  <si>
    <t>4-6, 33-34</t>
  </si>
  <si>
    <t>36-37, 44-46</t>
  </si>
  <si>
    <t>2-7, отп. на К-168: 1.6-1.7</t>
  </si>
  <si>
    <t>ПС 35/6кВ "Куст-124"</t>
  </si>
  <si>
    <t>1-14, 37-38</t>
  </si>
  <si>
    <t>15-19, 26-26.3, 48-50</t>
  </si>
  <si>
    <t>4-17, 30-32</t>
  </si>
  <si>
    <t>18-21</t>
  </si>
  <si>
    <t>43-56, отп. на К-127: 2.2-3.2</t>
  </si>
  <si>
    <t>ПС 35/6кВ "Куст-78"</t>
  </si>
  <si>
    <t>61-65, 1.5-1.10</t>
  </si>
  <si>
    <t>5-6, 43-44, 45-46, 52-54</t>
  </si>
  <si>
    <t>5-7, 8-12, 16-20</t>
  </si>
  <si>
    <t>РУ-6кВ "С-Ватинское"</t>
  </si>
  <si>
    <t>10-11</t>
  </si>
  <si>
    <t>РУ-6кВ "КНС-10"</t>
  </si>
  <si>
    <t>15-21, 23-32</t>
  </si>
  <si>
    <t>ПС 110/35/6кВ"С-Ватинская"</t>
  </si>
  <si>
    <t>14-15, 21-24, 2.2-5.2, 33-36</t>
  </si>
  <si>
    <t>26-27, 31-32, 33-34</t>
  </si>
  <si>
    <t>ПС 110/35/6кВ "Ватинская"</t>
  </si>
  <si>
    <t>4-5, 6-7, 1.1-2.1, 6.1-7.1, 8.1-9.1, 10-11, 15-16, 20-21, 34-35, 40-43</t>
  </si>
  <si>
    <t>ИТОГО по СР-4</t>
  </si>
  <si>
    <t>ПС 35/6кВ "Промысловая-1"</t>
  </si>
  <si>
    <t>1-5, 9-11, отп. на К-48: 4.1-7.1</t>
  </si>
  <si>
    <t>3-7, 38-48, 50-58, 2.3-17.3</t>
  </si>
  <si>
    <t>21-25, 54-55, 60-67, отп. на Р-9: 1.1-14.1</t>
  </si>
  <si>
    <t>40-61, 81-108, 130-137, 146-153, отп. на К-46: 1.6-17.6, отп. на узел задвижек: 1.7-16.7</t>
  </si>
  <si>
    <t>1-25, 1.1-16.1</t>
  </si>
  <si>
    <t>ПС 35/6кВ "Промысловая-2"</t>
  </si>
  <si>
    <t>1-2, 40-1.2, 1.3-7.3</t>
  </si>
  <si>
    <t xml:space="preserve">26-27, 33-34, 55-56, 60-70, 72-73, 92-94, 1.2-4.2 </t>
  </si>
  <si>
    <t>2-3, 8-9, 35-38</t>
  </si>
  <si>
    <t>1-2, 30-57</t>
  </si>
  <si>
    <t>13-22, 78-90</t>
  </si>
  <si>
    <t>ПС 35/6кВ "Куст-67"</t>
  </si>
  <si>
    <t>20-33, 34-35, 40-42</t>
  </si>
  <si>
    <t>1-12, 13-15, 16-19</t>
  </si>
  <si>
    <t>1-10, 34-38, отп. на К-11: 4.1-5.1</t>
  </si>
  <si>
    <t>1-11, 35-36</t>
  </si>
  <si>
    <t>1.1-7.1, отп. на К-71: 1.3-2.3</t>
  </si>
  <si>
    <t>8-30</t>
  </si>
  <si>
    <t>1-3, 5-6, 8-10,  отп. на К-100: 1.1-4.1</t>
  </si>
  <si>
    <t>1-4, 12-15, 17-20</t>
  </si>
  <si>
    <t>ПС 35/6кВ "Куст-86"</t>
  </si>
  <si>
    <t>7-20, 42-54</t>
  </si>
  <si>
    <t>1-5, 24-40, 48-51</t>
  </si>
  <si>
    <t>2-7, 55-66</t>
  </si>
  <si>
    <t>ПС 35/6кВ "Куст-69"</t>
  </si>
  <si>
    <t>1-32, 51-53</t>
  </si>
  <si>
    <t>27-29, 31-49, 1.3-13.3, 92-93, 103-110, 111-123</t>
  </si>
  <si>
    <t>1-3, 5-7, 21-25, 26-28, 30-35, 38-46, 51-66,  12.1-21.1</t>
  </si>
  <si>
    <t>19-31</t>
  </si>
  <si>
    <t>1-20, 24-46</t>
  </si>
  <si>
    <t>1-2, 7-14, 15-20, 24-27, 31-32</t>
  </si>
  <si>
    <t>ПС 35/6кВ "Куст-106"</t>
  </si>
  <si>
    <t>3-32, 69-70,  88-99</t>
  </si>
  <si>
    <t>3-15, 31-49</t>
  </si>
  <si>
    <t>66-82</t>
  </si>
  <si>
    <t xml:space="preserve"> 69-72, 79-83, 88-99</t>
  </si>
  <si>
    <t>26-30, 37-52</t>
  </si>
  <si>
    <t>РУ-6кВ "Январское"</t>
  </si>
  <si>
    <t>4-15, 22-32</t>
  </si>
  <si>
    <t>1-5, 17-21, отп. на Р-5: 2.2-19.2</t>
  </si>
  <si>
    <t>1-2, 19-21, 24-35, 62-66, 81-88, 99-101</t>
  </si>
  <si>
    <t>1-4, 17-21, 33-36, 81-100, 3.4-9.4</t>
  </si>
  <si>
    <t>ПС 35/6кВ "Куст-9бис"</t>
  </si>
  <si>
    <t>42-45, 37-3.1</t>
  </si>
  <si>
    <t>1-3</t>
  </si>
  <si>
    <t>7-10, 14-20</t>
  </si>
  <si>
    <t>1-5, 55-59, 68-69</t>
  </si>
  <si>
    <t>ПС 35/6кВ "Куст-103"</t>
  </si>
  <si>
    <t>4-45, 164-170</t>
  </si>
  <si>
    <t>5-13, 44-79, 1.1-10.1, отп. на К-49: 1.2-6.2, отп. на К-121: 1.3-5.3, отп. на К-50: 1.4-6.4</t>
  </si>
  <si>
    <t>16-18, 20-40,  3.2-5.2, 7.2-26.2, 1.3-2.3, 66-1.5, 2.5-3.5</t>
  </si>
  <si>
    <t xml:space="preserve">11-14, 17-21, 25-36, 39-1.2, 5.2-6.2 </t>
  </si>
  <si>
    <t>3-4, 8-11, 30-39, 40-45, 52-60, 1.1-8.1, отп. на К-82: 1.2-8.2, отп. на К-70: 1.3-8.3</t>
  </si>
  <si>
    <t>1-4, 6-8, 38-44</t>
  </si>
  <si>
    <t>53-56, 60-66, 67-82, 92-98, 101-102, 112-114, 145-146, 150-151, 165-166</t>
  </si>
  <si>
    <t>5-9, 10-27</t>
  </si>
  <si>
    <t>4-10</t>
  </si>
  <si>
    <t>отп. на К-150: 1.1-7.1</t>
  </si>
  <si>
    <t>94-95, 131-138, 180-185, 190-191</t>
  </si>
  <si>
    <t>ПС 35/6кВ "Куст-11"</t>
  </si>
  <si>
    <t xml:space="preserve"> 6-19</t>
  </si>
  <si>
    <t>5-6, 12-15, 21-22, 38-48</t>
  </si>
  <si>
    <t>1-4 ,6-10, 14-15</t>
  </si>
  <si>
    <t>5-12</t>
  </si>
  <si>
    <t>46-50, 52-78</t>
  </si>
  <si>
    <t>ПС 35/6кВ "З-Аганская"</t>
  </si>
  <si>
    <t>4-6, 16-17, 20-27, 28-29</t>
  </si>
  <si>
    <t>26-29</t>
  </si>
  <si>
    <t>ПС 35/6кВ "М-Аганская"</t>
  </si>
  <si>
    <t>101-120</t>
  </si>
  <si>
    <t xml:space="preserve">1-3, 28-34,50-56,108-119,122-154 </t>
  </si>
  <si>
    <t>51-57, 80-82, 85-98</t>
  </si>
  <si>
    <t>26-32, 47-64, 91-103</t>
  </si>
  <si>
    <t>3-28, 29-55, 57-58, 60-61, отп. на К-132: 8-4.1</t>
  </si>
  <si>
    <t>РУ-6кВ "Ю-Аганская"</t>
  </si>
  <si>
    <t>4-10, 14-16</t>
  </si>
  <si>
    <t>8-22, 24-25, 28-42</t>
  </si>
  <si>
    <t>2-18</t>
  </si>
  <si>
    <t>1-3, 8-9, 26-28, 32-37</t>
  </si>
  <si>
    <t>6-10, 30-44</t>
  </si>
  <si>
    <t>ПС 35/6кВ "Куст-114"</t>
  </si>
  <si>
    <t>1-27</t>
  </si>
  <si>
    <t>ПС 35/6кВ "Куст-115"</t>
  </si>
  <si>
    <t>4-12, 32-46, 49-82, 95-105, 117-118</t>
  </si>
  <si>
    <t>ПС 35/6кВ "Куст-111"</t>
  </si>
  <si>
    <t>62-72, отп. на К-113: 10.1-14.1, отп. на К-109: 1.2-26.2</t>
  </si>
  <si>
    <t>4-6</t>
  </si>
  <si>
    <t>ПС 110/35/6кВ "Аганская"</t>
  </si>
  <si>
    <t>отп. на К-115: 3-9, 17-20</t>
  </si>
  <si>
    <t>ПС 110/35/6кВ "Ю-Аганская"</t>
  </si>
  <si>
    <t>13-15, 25-26, 35-37</t>
  </si>
  <si>
    <t>1850</t>
  </si>
  <si>
    <t>4464</t>
  </si>
  <si>
    <t>1989</t>
  </si>
  <si>
    <t>360</t>
  </si>
  <si>
    <t>900</t>
  </si>
  <si>
    <t>230</t>
  </si>
  <si>
    <t>1484</t>
  </si>
  <si>
    <t>1219</t>
  </si>
  <si>
    <t>688</t>
  </si>
  <si>
    <t>672</t>
  </si>
  <si>
    <t>644</t>
  </si>
  <si>
    <t>480</t>
  </si>
  <si>
    <t>357</t>
  </si>
  <si>
    <t>1034</t>
  </si>
  <si>
    <t>376</t>
  </si>
  <si>
    <t>414</t>
  </si>
  <si>
    <t>1225</t>
  </si>
  <si>
    <t>1092</t>
  </si>
  <si>
    <t>800</t>
  </si>
  <si>
    <t>1815</t>
  </si>
  <si>
    <t>2964</t>
  </si>
  <si>
    <t>2695</t>
  </si>
  <si>
    <t>588</t>
  </si>
  <si>
    <t>216</t>
  </si>
  <si>
    <t>2050</t>
  </si>
  <si>
    <t>850</t>
  </si>
  <si>
    <t>2460</t>
  </si>
  <si>
    <t>1350</t>
  </si>
  <si>
    <t>816</t>
  </si>
  <si>
    <t>954</t>
  </si>
  <si>
    <t>1007</t>
  </si>
  <si>
    <t>1140</t>
  </si>
  <si>
    <t>1200</t>
  </si>
  <si>
    <t>1925</t>
  </si>
  <si>
    <t>276</t>
  </si>
  <si>
    <t>177</t>
  </si>
  <si>
    <t>459</t>
  </si>
  <si>
    <t>2585</t>
  </si>
  <si>
    <t>3366</t>
  </si>
  <si>
    <t>3021</t>
  </si>
  <si>
    <t>1080</t>
  </si>
  <si>
    <t>2250</t>
  </si>
  <si>
    <t>550</t>
  </si>
  <si>
    <t>1560</t>
  </si>
  <si>
    <t>102</t>
  </si>
  <si>
    <t>1050</t>
  </si>
  <si>
    <t>228</t>
  </si>
  <si>
    <t>330</t>
  </si>
  <si>
    <t>840</t>
  </si>
  <si>
    <t>156</t>
  </si>
  <si>
    <t>810</t>
  </si>
  <si>
    <t>420</t>
  </si>
  <si>
    <t>1680</t>
  </si>
  <si>
    <t>120</t>
  </si>
  <si>
    <t>715</t>
  </si>
  <si>
    <t>153</t>
  </si>
  <si>
    <t>1102</t>
  </si>
  <si>
    <t>3127</t>
  </si>
  <si>
    <t>1113</t>
  </si>
  <si>
    <t>1820</t>
  </si>
  <si>
    <t>2322</t>
  </si>
  <si>
    <t>240</t>
  </si>
  <si>
    <t>1911</t>
  </si>
  <si>
    <t>680</t>
  </si>
  <si>
    <t>560</t>
  </si>
  <si>
    <t>1026</t>
  </si>
  <si>
    <t>1300</t>
  </si>
  <si>
    <t>1404</t>
  </si>
  <si>
    <t>3234</t>
  </si>
  <si>
    <t>100</t>
  </si>
  <si>
    <t>1035</t>
  </si>
  <si>
    <t>925</t>
  </si>
  <si>
    <t>ИТОГО по СР-5</t>
  </si>
  <si>
    <t>Мегионское</t>
  </si>
  <si>
    <t xml:space="preserve"> ПС 35/6 кВ "Баграс"</t>
  </si>
  <si>
    <t>1-2, 3-5</t>
  </si>
  <si>
    <t>35-36, 39-40</t>
  </si>
  <si>
    <t>12-14, 28-29</t>
  </si>
  <si>
    <t xml:space="preserve"> ПС 35/6 кВ "Мартыновская"</t>
  </si>
  <si>
    <t>8-19, 25-26, 30-31</t>
  </si>
  <si>
    <t>Мыхпайское</t>
  </si>
  <si>
    <t xml:space="preserve"> ПС 35/6 кВ "ДНС-2М"</t>
  </si>
  <si>
    <t>16-17</t>
  </si>
  <si>
    <t xml:space="preserve"> ПС 35/6 кВ "КНС-3М"</t>
  </si>
  <si>
    <t>8-9, 14-16</t>
  </si>
  <si>
    <t>33-34</t>
  </si>
  <si>
    <t>2-3</t>
  </si>
  <si>
    <t>32-34, 65-67</t>
  </si>
  <si>
    <t xml:space="preserve"> ПС 35/6 кВ "Мыхпай"</t>
  </si>
  <si>
    <t>отп. на К-49б: 13.2-14.2</t>
  </si>
  <si>
    <t>68-69</t>
  </si>
  <si>
    <t>ИТОГО по СР-6</t>
  </si>
  <si>
    <t>Ю-Аганское</t>
  </si>
  <si>
    <t>Аганское</t>
  </si>
  <si>
    <t>РУ-6кВ "Ново-Покурское"</t>
  </si>
  <si>
    <t>6кВ</t>
  </si>
  <si>
    <r>
      <t>49-50 (</t>
    </r>
    <r>
      <rPr>
        <b/>
        <sz val="10"/>
        <color indexed="8"/>
        <rFont val="Times New Roman"/>
        <family val="1"/>
        <charset val="204"/>
      </rPr>
      <t>0,06 га</t>
    </r>
    <r>
      <rPr>
        <sz val="10"/>
        <color indexed="8"/>
        <rFont val="Times New Roman"/>
        <family val="1"/>
        <charset val="204"/>
      </rPr>
      <t>),  отп. на К-5: 1/6-1/13 (</t>
    </r>
    <r>
      <rPr>
        <b/>
        <sz val="10"/>
        <color indexed="8"/>
        <rFont val="Times New Roman"/>
        <family val="1"/>
        <charset val="204"/>
      </rPr>
      <t>0,6 га</t>
    </r>
    <r>
      <rPr>
        <sz val="10"/>
        <color indexed="8"/>
        <rFont val="Times New Roman"/>
        <family val="1"/>
        <charset val="204"/>
      </rPr>
      <t>), 1/17-1/21 (</t>
    </r>
    <r>
      <rPr>
        <b/>
        <sz val="10"/>
        <color indexed="8"/>
        <rFont val="Times New Roman"/>
        <family val="1"/>
        <charset val="204"/>
      </rPr>
      <t>0,374 га</t>
    </r>
    <r>
      <rPr>
        <sz val="10"/>
        <color indexed="8"/>
        <rFont val="Times New Roman"/>
        <family val="1"/>
        <charset val="204"/>
      </rPr>
      <t>)</t>
    </r>
  </si>
  <si>
    <t>517</t>
  </si>
  <si>
    <r>
      <t>16-18 (</t>
    </r>
    <r>
      <rPr>
        <b/>
        <sz val="10"/>
        <color indexed="8"/>
        <rFont val="Times New Roman"/>
        <family val="1"/>
        <charset val="204"/>
      </rPr>
      <t>0,14 га</t>
    </r>
    <r>
      <rPr>
        <sz val="10"/>
        <color indexed="8"/>
        <rFont val="Times New Roman"/>
        <family val="1"/>
        <charset val="204"/>
      </rPr>
      <t>), 23-25 (</t>
    </r>
    <r>
      <rPr>
        <b/>
        <sz val="10"/>
        <color indexed="8"/>
        <rFont val="Times New Roman"/>
        <family val="1"/>
        <charset val="204"/>
      </rPr>
      <t>0,22 га</t>
    </r>
    <r>
      <rPr>
        <sz val="10"/>
        <color indexed="8"/>
        <rFont val="Times New Roman"/>
        <family val="1"/>
        <charset val="204"/>
      </rPr>
      <t>)</t>
    </r>
  </si>
  <si>
    <t>180</t>
  </si>
  <si>
    <t xml:space="preserve"> 8-27</t>
  </si>
  <si>
    <t>950</t>
  </si>
  <si>
    <t>ПС-35/6кВ "Кедровая"</t>
  </si>
  <si>
    <r>
      <t xml:space="preserve"> 35-36 (</t>
    </r>
    <r>
      <rPr>
        <b/>
        <sz val="10"/>
        <color indexed="8"/>
        <rFont val="Times New Roman"/>
        <family val="1"/>
        <charset val="204"/>
      </rPr>
      <t>0,01 га</t>
    </r>
    <r>
      <rPr>
        <sz val="10"/>
        <color indexed="8"/>
        <rFont val="Times New Roman"/>
        <family val="1"/>
        <charset val="204"/>
      </rPr>
      <t>), 38-43 (</t>
    </r>
    <r>
      <rPr>
        <b/>
        <sz val="10"/>
        <color indexed="8"/>
        <rFont val="Times New Roman"/>
        <family val="1"/>
        <charset val="204"/>
      </rPr>
      <t>0,12 га</t>
    </r>
    <r>
      <rPr>
        <sz val="10"/>
        <color indexed="8"/>
        <rFont val="Times New Roman"/>
        <family val="1"/>
        <charset val="204"/>
      </rPr>
      <t>)</t>
    </r>
  </si>
  <si>
    <t>130</t>
  </si>
  <si>
    <t>1/7-1/16</t>
  </si>
  <si>
    <t>300</t>
  </si>
  <si>
    <r>
      <t>2-5 (</t>
    </r>
    <r>
      <rPr>
        <b/>
        <sz val="10"/>
        <color indexed="8"/>
        <rFont val="Times New Roman"/>
        <family val="1"/>
        <charset val="204"/>
      </rPr>
      <t>0,3 га</t>
    </r>
    <r>
      <rPr>
        <sz val="10"/>
        <color indexed="8"/>
        <rFont val="Times New Roman"/>
        <family val="1"/>
        <charset val="204"/>
      </rPr>
      <t>), 19-25 (</t>
    </r>
    <r>
      <rPr>
        <b/>
        <sz val="10"/>
        <color indexed="8"/>
        <rFont val="Times New Roman"/>
        <family val="1"/>
        <charset val="204"/>
      </rPr>
      <t>0,324 га</t>
    </r>
    <r>
      <rPr>
        <sz val="10"/>
        <color indexed="8"/>
        <rFont val="Times New Roman"/>
        <family val="1"/>
        <charset val="204"/>
      </rPr>
      <t>)</t>
    </r>
  </si>
  <si>
    <t>15</t>
  </si>
  <si>
    <t>ПС-35/6кВ "Куст-78"</t>
  </si>
  <si>
    <r>
      <t>15-16 (</t>
    </r>
    <r>
      <rPr>
        <b/>
        <sz val="10"/>
        <color indexed="8"/>
        <rFont val="Times New Roman"/>
        <family val="1"/>
        <charset val="204"/>
      </rPr>
      <t>0,195 га</t>
    </r>
    <r>
      <rPr>
        <sz val="10"/>
        <color indexed="8"/>
        <rFont val="Times New Roman"/>
        <family val="1"/>
        <charset val="204"/>
      </rPr>
      <t>), 23-26 (</t>
    </r>
    <r>
      <rPr>
        <b/>
        <sz val="10"/>
        <color indexed="8"/>
        <rFont val="Times New Roman"/>
        <family val="1"/>
        <charset val="204"/>
      </rPr>
      <t>0,48 га</t>
    </r>
    <r>
      <rPr>
        <sz val="10"/>
        <color indexed="8"/>
        <rFont val="Times New Roman"/>
        <family val="1"/>
        <charset val="204"/>
      </rPr>
      <t>), 28-31 (</t>
    </r>
    <r>
      <rPr>
        <b/>
        <sz val="10"/>
        <color indexed="8"/>
        <rFont val="Times New Roman"/>
        <family val="1"/>
        <charset val="204"/>
      </rPr>
      <t>0,21 га</t>
    </r>
    <r>
      <rPr>
        <sz val="10"/>
        <color indexed="8"/>
        <rFont val="Times New Roman"/>
        <family val="1"/>
        <charset val="204"/>
      </rPr>
      <t>), 40-43 (</t>
    </r>
    <r>
      <rPr>
        <b/>
        <sz val="10"/>
        <color indexed="8"/>
        <rFont val="Times New Roman"/>
        <family val="1"/>
        <charset val="204"/>
      </rPr>
      <t>0,21 га</t>
    </r>
    <r>
      <rPr>
        <sz val="10"/>
        <color indexed="8"/>
        <rFont val="Times New Roman"/>
        <family val="1"/>
        <charset val="204"/>
      </rPr>
      <t>), 65-66 (</t>
    </r>
    <r>
      <rPr>
        <b/>
        <sz val="10"/>
        <color indexed="8"/>
        <rFont val="Times New Roman"/>
        <family val="1"/>
        <charset val="204"/>
      </rPr>
      <t>0,045 га</t>
    </r>
    <r>
      <rPr>
        <sz val="10"/>
        <color indexed="8"/>
        <rFont val="Times New Roman"/>
        <family val="1"/>
        <charset val="204"/>
      </rPr>
      <t>), 69-72 (</t>
    </r>
    <r>
      <rPr>
        <b/>
        <sz val="10"/>
        <color indexed="8"/>
        <rFont val="Times New Roman"/>
        <family val="1"/>
        <charset val="204"/>
      </rPr>
      <t>0,05 га</t>
    </r>
    <r>
      <rPr>
        <sz val="10"/>
        <color indexed="8"/>
        <rFont val="Times New Roman"/>
        <family val="1"/>
        <charset val="204"/>
      </rPr>
      <t>), 80-88 (</t>
    </r>
    <r>
      <rPr>
        <b/>
        <sz val="10"/>
        <color indexed="8"/>
        <rFont val="Times New Roman"/>
        <family val="1"/>
        <charset val="204"/>
      </rPr>
      <t>0,48 га</t>
    </r>
    <r>
      <rPr>
        <sz val="10"/>
        <color indexed="8"/>
        <rFont val="Times New Roman"/>
        <family val="1"/>
        <charset val="204"/>
      </rPr>
      <t>), 94-95 (</t>
    </r>
    <r>
      <rPr>
        <b/>
        <sz val="10"/>
        <color indexed="8"/>
        <rFont val="Times New Roman"/>
        <family val="1"/>
        <charset val="204"/>
      </rPr>
      <t>0,015 га</t>
    </r>
    <r>
      <rPr>
        <sz val="10"/>
        <color indexed="8"/>
        <rFont val="Times New Roman"/>
        <family val="1"/>
        <charset val="204"/>
      </rPr>
      <t>), 96-98 (</t>
    </r>
    <r>
      <rPr>
        <b/>
        <sz val="10"/>
        <color indexed="8"/>
        <rFont val="Times New Roman"/>
        <family val="1"/>
        <charset val="204"/>
      </rPr>
      <t>0,15 га</t>
    </r>
    <r>
      <rPr>
        <sz val="10"/>
        <color indexed="8"/>
        <rFont val="Times New Roman"/>
        <family val="1"/>
        <charset val="204"/>
      </rPr>
      <t>), 105-110 (</t>
    </r>
    <r>
      <rPr>
        <b/>
        <sz val="10"/>
        <color indexed="8"/>
        <rFont val="Times New Roman"/>
        <family val="1"/>
        <charset val="204"/>
      </rPr>
      <t>0,2 га</t>
    </r>
    <r>
      <rPr>
        <sz val="10"/>
        <color indexed="8"/>
        <rFont val="Times New Roman"/>
        <family val="1"/>
        <charset val="204"/>
      </rPr>
      <t>), 125-127 (</t>
    </r>
    <r>
      <rPr>
        <b/>
        <sz val="10"/>
        <color indexed="8"/>
        <rFont val="Times New Roman"/>
        <family val="1"/>
        <charset val="204"/>
      </rPr>
      <t>0,1 га</t>
    </r>
    <r>
      <rPr>
        <sz val="10"/>
        <color indexed="8"/>
        <rFont val="Times New Roman"/>
        <family val="1"/>
        <charset val="204"/>
      </rPr>
      <t>)</t>
    </r>
  </si>
  <si>
    <t>1190</t>
  </si>
  <si>
    <t>18</t>
  </si>
  <si>
    <r>
      <t>15-16 (</t>
    </r>
    <r>
      <rPr>
        <b/>
        <sz val="10"/>
        <color indexed="8"/>
        <rFont val="Times New Roman"/>
        <family val="1"/>
        <charset val="204"/>
      </rPr>
      <t>0,195 га</t>
    </r>
    <r>
      <rPr>
        <sz val="10"/>
        <color indexed="8"/>
        <rFont val="Times New Roman"/>
        <family val="1"/>
        <charset val="204"/>
      </rPr>
      <t>), 23-26 (</t>
    </r>
    <r>
      <rPr>
        <b/>
        <sz val="10"/>
        <color indexed="8"/>
        <rFont val="Times New Roman"/>
        <family val="1"/>
        <charset val="204"/>
      </rPr>
      <t>0,48 га</t>
    </r>
    <r>
      <rPr>
        <sz val="10"/>
        <color indexed="8"/>
        <rFont val="Times New Roman"/>
        <family val="1"/>
        <charset val="204"/>
      </rPr>
      <t>), 28-31 (</t>
    </r>
    <r>
      <rPr>
        <b/>
        <sz val="10"/>
        <color indexed="8"/>
        <rFont val="Times New Roman"/>
        <family val="1"/>
        <charset val="204"/>
      </rPr>
      <t>0,21 га</t>
    </r>
    <r>
      <rPr>
        <sz val="10"/>
        <color indexed="8"/>
        <rFont val="Times New Roman"/>
        <family val="1"/>
        <charset val="204"/>
      </rPr>
      <t>), 65-66 (</t>
    </r>
    <r>
      <rPr>
        <b/>
        <sz val="10"/>
        <color indexed="8"/>
        <rFont val="Times New Roman"/>
        <family val="1"/>
        <charset val="204"/>
      </rPr>
      <t>0,045 га</t>
    </r>
    <r>
      <rPr>
        <sz val="10"/>
        <color indexed="8"/>
        <rFont val="Times New Roman"/>
        <family val="1"/>
        <charset val="204"/>
      </rPr>
      <t>), 69-72 (</t>
    </r>
    <r>
      <rPr>
        <b/>
        <sz val="10"/>
        <color indexed="8"/>
        <rFont val="Times New Roman"/>
        <family val="1"/>
        <charset val="204"/>
      </rPr>
      <t>0,05 га</t>
    </r>
    <r>
      <rPr>
        <sz val="10"/>
        <color indexed="8"/>
        <rFont val="Times New Roman"/>
        <family val="1"/>
        <charset val="204"/>
      </rPr>
      <t>), 80-88 (</t>
    </r>
    <r>
      <rPr>
        <b/>
        <sz val="10"/>
        <color indexed="8"/>
        <rFont val="Times New Roman"/>
        <family val="1"/>
        <charset val="204"/>
      </rPr>
      <t>0,48 га</t>
    </r>
    <r>
      <rPr>
        <sz val="10"/>
        <color indexed="8"/>
        <rFont val="Times New Roman"/>
        <family val="1"/>
        <charset val="204"/>
      </rPr>
      <t>), 94-95 (</t>
    </r>
    <r>
      <rPr>
        <b/>
        <sz val="10"/>
        <color indexed="8"/>
        <rFont val="Times New Roman"/>
        <family val="1"/>
        <charset val="204"/>
      </rPr>
      <t>0,015 га</t>
    </r>
    <r>
      <rPr>
        <sz val="10"/>
        <color indexed="8"/>
        <rFont val="Times New Roman"/>
        <family val="1"/>
        <charset val="204"/>
      </rPr>
      <t>), 96-98 (</t>
    </r>
    <r>
      <rPr>
        <b/>
        <sz val="10"/>
        <color indexed="8"/>
        <rFont val="Times New Roman"/>
        <family val="1"/>
        <charset val="204"/>
      </rPr>
      <t>0,15 га</t>
    </r>
    <r>
      <rPr>
        <sz val="10"/>
        <color indexed="8"/>
        <rFont val="Times New Roman"/>
        <family val="1"/>
        <charset val="204"/>
      </rPr>
      <t>), 105-110 (</t>
    </r>
    <r>
      <rPr>
        <b/>
        <sz val="10"/>
        <color indexed="8"/>
        <rFont val="Times New Roman"/>
        <family val="1"/>
        <charset val="204"/>
      </rPr>
      <t>0,2 га</t>
    </r>
    <r>
      <rPr>
        <sz val="10"/>
        <color indexed="8"/>
        <rFont val="Times New Roman"/>
        <family val="1"/>
        <charset val="204"/>
      </rPr>
      <t>), 125-127 (</t>
    </r>
    <r>
      <rPr>
        <b/>
        <sz val="10"/>
        <color indexed="8"/>
        <rFont val="Times New Roman"/>
        <family val="1"/>
        <charset val="204"/>
      </rPr>
      <t>0,1 га</t>
    </r>
    <r>
      <rPr>
        <sz val="10"/>
        <color indexed="8"/>
        <rFont val="Times New Roman"/>
        <family val="1"/>
        <charset val="204"/>
      </rPr>
      <t>)</t>
    </r>
  </si>
  <si>
    <t>1070</t>
  </si>
  <si>
    <t>ПС-110/35/6кВ "Ново-Покурская"</t>
  </si>
  <si>
    <t>35кВ</t>
  </si>
  <si>
    <t>30-34</t>
  </si>
  <si>
    <t>ИТОГО по СР-7</t>
  </si>
  <si>
    <t>Деревья, шт</t>
  </si>
  <si>
    <t>Н- Покурское</t>
  </si>
  <si>
    <t>Покамасовское</t>
  </si>
  <si>
    <t>ПС 110/35/6кВ "Покамасовская"</t>
  </si>
  <si>
    <t>109-124</t>
  </si>
  <si>
    <t>ПС 35/6кВ "Куст-51"</t>
  </si>
  <si>
    <t>1-2, 21-31</t>
  </si>
  <si>
    <t>62-63, 69-80, 92-103</t>
  </si>
  <si>
    <t>3-6</t>
  </si>
  <si>
    <t>ПС 35/6кВ "Сапарка"</t>
  </si>
  <si>
    <t>3-6, 8-9, отп. на К-19 (28/1-28/4)</t>
  </si>
  <si>
    <t>5-8</t>
  </si>
  <si>
    <t>19-20</t>
  </si>
  <si>
    <t>7-8, 11-12, 19-20</t>
  </si>
  <si>
    <t>5-8, 29-31, 32-34</t>
  </si>
  <si>
    <t>ПС 35/6кВ "Пеньковская"</t>
  </si>
  <si>
    <t>2-6/1,10-11</t>
  </si>
  <si>
    <t>ПС 35/6кВ "Надежда"</t>
  </si>
  <si>
    <t>1-2, 26-28, 34-35, 44-53, 54-81</t>
  </si>
  <si>
    <t>Портал №2-3</t>
  </si>
  <si>
    <t>1-2, 47-48, 52-53, 55-69</t>
  </si>
  <si>
    <t>Кетовское</t>
  </si>
  <si>
    <t>ПС 110/35/6кВ "Кетовская"</t>
  </si>
  <si>
    <t>2, 4</t>
  </si>
  <si>
    <t>2-5, 12-13, 33-34, 99-100</t>
  </si>
  <si>
    <t>РУ-6кВ "Кетовское"</t>
  </si>
  <si>
    <t>15-17, 23-26, 36-37, 44-45, 60-61, 76-77, 80-81, 107-108</t>
  </si>
  <si>
    <t>16-24, 63-65, 67-70, 80-84,  отп. на КП-22 (16-17, 24-25)</t>
  </si>
  <si>
    <t>12-14, 16-18, 20-24, 33-34, отп. на КП-19 (12-14)</t>
  </si>
  <si>
    <t>ПС 35/6кВ "Куст-10"</t>
  </si>
  <si>
    <t>10-14, 18-26, 28-32, 35-38</t>
  </si>
  <si>
    <t>3-6, 8-15, 18-29, 30-36</t>
  </si>
  <si>
    <t>19-21</t>
  </si>
  <si>
    <t>Ю-Локосовское</t>
  </si>
  <si>
    <t xml:space="preserve">от ПС-35/6кв Куст-109 до ПС-35/6кВ Куст-110 </t>
  </si>
  <si>
    <t>7-8, 9-11, 12-13, 14-15, 19-26</t>
  </si>
  <si>
    <t>ПС 35/6кВ "Куст-109"</t>
  </si>
  <si>
    <t>7-8, 20-21, 40-43, 51-52, в габаритах 35кВ (54-55, 58-59)</t>
  </si>
  <si>
    <t>С-Островное</t>
  </si>
  <si>
    <t>ПС 35/6кВ "С-Островная"</t>
  </si>
  <si>
    <t xml:space="preserve">53-54, 106-107,  109-127  </t>
  </si>
  <si>
    <t>10-12, 13-15</t>
  </si>
  <si>
    <t>2-9, 20-23, 30-34, 40-48, 53-55, 66-68, 70-80, 85-88</t>
  </si>
  <si>
    <t>2-4, 6-7</t>
  </si>
  <si>
    <r>
      <t>29-</t>
    </r>
    <r>
      <rPr>
        <sz val="10"/>
        <rFont val="Times New Roman"/>
        <family val="1"/>
        <charset val="204"/>
      </rPr>
      <t>33, 34-37, 38-45, 50-52, 55-60, 68-69, 73-77, 76-80, 81-84, отп. на КП-6 (2-9, 33-34, 37-38, 63-64), отп. на КП-19 (146-</t>
    </r>
    <r>
      <rPr>
        <sz val="10"/>
        <rFont val="Times New Roman"/>
        <family val="1"/>
        <charset val="204"/>
      </rPr>
      <t>148)</t>
    </r>
  </si>
  <si>
    <t>ИТОГО по СР-8</t>
  </si>
  <si>
    <t>Тайлаковское</t>
  </si>
  <si>
    <t>ЗРУ-6кВ №1 "ЭЦ ГПЭС ДНС-1"</t>
  </si>
  <si>
    <t>1-3, 4-6, отп. на К-22 (1/9-2/9, 4/9-5/9, 6/9-11/9, 19/9-20/9), 12-13, отп. на Р-183 (1/15-6/15, 7/15-14/15), 15-17, 20-22, 25-26, 27-29, 33-35, 46-54, 71-74, 94-97, 98-104, 105-108, 110-115, отп. на К-13 (115-1/115, 8/115-9/115), 115-120, отп. на К-27 (1/129-2/129, 12/129-13/129, 19/129-20/129, 27/129-28/129, 63/129-64/129), 137-141, 148-149, отп. на К-18 (148-1/148, 6/148-10/148, 16/148-17/148, 35/148-36/148, 40/148-46/148, 56/148-58/148, 61/148-65/148), 155-157, отп. на К-16 (157-3/157, 4/157-5/157), 157-167, отп. на К-17 (6/172-15/172, 23/172-26/172, 33/172-34/172, 35/172-40/172, 42/172-45/172), 236-241, 270-273, 307-312</t>
  </si>
  <si>
    <t>1-6, отп. на К-22 (1/9-2/9, 4/9-6/9), 12-13, 15-16, 20-22, 30-31, 33-36, 71-72, 89-95, 96-97, 98-108, 110-112, 113-115, отп. на К-13 (116-1/116, 8/116-9/116), 120-121, отп. на К-27 (1/131-2/131, 5/131-6/131, 19/131-20/131, 22/131-24/131, 25/131-28/131, 29/131-32/131, 38/131-43/131), 137-148, отп. на К-18 (149-1/149, 6/149-10/149, 16/149-17/149, 35/149-36/149, 40/149-46/149, 56/149-58/149, 61/149- 65/149), 155-157, отп. на К-16 (158-3/158, 4/158-6/158), 158-169, отп. на К-17 (6/173-13/173, 15/173-19/173, 24/173-26/173, 35/173-39/173, 42/173-45/173), 183-194, 209-216, 223-227, 307-312</t>
  </si>
  <si>
    <t>отп. на К-25 (4/12-6/12, 8/12-16/12, 17/12-43/12), отп. на К-29 (2/28/12-4/18/12, 5/28/12-8/28/12, 11/28/12-12/28/12, 14/28/12-18/28/12, 19/28/12-20/28/12, 22/28/12-32/28/12, 33/28/12-47/28/12, 49/28/12-53/28/12, 56/28/12-58/28/12, 61/28/12-65/28/12), 16-17, 19-20, 22-25, 41-43</t>
  </si>
  <si>
    <t>РУ-6кВ "ДНС-1"</t>
  </si>
  <si>
    <t>16-17, 37-42, 48-51, 53-58, 61-68, 70-73, 75-91, отп. на К-23 (77-1/77, 8/77-9/77, 28/77-29/77, 30/77-31/77, 34/77-37/77)</t>
  </si>
  <si>
    <t>19-20, 34-36, 42-44, 47-48</t>
  </si>
  <si>
    <t>РУ-6кВ "ЭЦ ДЭС ДНС-1"</t>
  </si>
  <si>
    <t>17-18, 37-42, 57-58, 59-60, 61-64, 78-81, 88-91, отп. на К-23 (78-3/78, 8/78-9/78, 28/78-29/78, 30/78-32/78, 34/78-37/78)</t>
  </si>
  <si>
    <t>Резервная ВЛ: отп. на КП-25 (3-4, 6-8, 11-15, 17-21, 22-27, 29-34, 38-43), отп. на КП-29 (1-4, 23-51, 56-61, 62-67)</t>
  </si>
  <si>
    <t>34-35, 41-43, 46-47, 49-50</t>
  </si>
  <si>
    <t>ИТОГО по СР-10</t>
  </si>
  <si>
    <t>ПС 110/35/6кВ   "Бекмеметьевская"</t>
  </si>
  <si>
    <t>Мегион-1,2</t>
  </si>
  <si>
    <t>ПС 35/6кВ "№185"</t>
  </si>
  <si>
    <t>64/4-64/9 отп. на Скв.23р</t>
  </si>
  <si>
    <t>ПС 35/6кВ "№187"</t>
  </si>
  <si>
    <t>ПС 35/6кВ "№186"</t>
  </si>
  <si>
    <t>62-63, 65-70, 73-83, 96-102, 112-123, 126-137</t>
  </si>
  <si>
    <r>
      <t>22-25 (</t>
    </r>
    <r>
      <rPr>
        <b/>
        <sz val="10"/>
        <rFont val="Times New Roman"/>
        <family val="1"/>
        <charset val="204"/>
      </rPr>
      <t>750м</t>
    </r>
    <r>
      <rPr>
        <sz val="10"/>
        <rFont val="Times New Roman"/>
        <family val="1"/>
        <charset val="204"/>
      </rPr>
      <t>), 27-29 (</t>
    </r>
    <r>
      <rPr>
        <b/>
        <sz val="10"/>
        <rFont val="Times New Roman"/>
        <family val="1"/>
        <charset val="204"/>
      </rPr>
      <t>500м</t>
    </r>
    <r>
      <rPr>
        <sz val="10"/>
        <rFont val="Times New Roman"/>
        <family val="1"/>
        <charset val="204"/>
      </rPr>
      <t>), 35-38(</t>
    </r>
    <r>
      <rPr>
        <b/>
        <sz val="10"/>
        <rFont val="Times New Roman"/>
        <family val="1"/>
        <charset val="204"/>
      </rPr>
      <t>400м</t>
    </r>
    <r>
      <rPr>
        <sz val="10"/>
        <rFont val="Times New Roman"/>
        <family val="1"/>
        <charset val="204"/>
      </rPr>
      <t>), 44-47(</t>
    </r>
    <r>
      <rPr>
        <b/>
        <sz val="10"/>
        <rFont val="Times New Roman"/>
        <family val="1"/>
        <charset val="204"/>
      </rPr>
      <t>600 м</t>
    </r>
    <r>
      <rPr>
        <sz val="10"/>
        <rFont val="Times New Roman"/>
        <family val="1"/>
        <charset val="204"/>
      </rPr>
      <t>), 48-50 (</t>
    </r>
    <r>
      <rPr>
        <b/>
        <sz val="10"/>
        <rFont val="Times New Roman"/>
        <family val="1"/>
        <charset val="204"/>
      </rPr>
      <t>500м</t>
    </r>
    <r>
      <rPr>
        <sz val="10"/>
        <rFont val="Times New Roman"/>
        <family val="1"/>
        <charset val="204"/>
      </rPr>
      <t>)</t>
    </r>
  </si>
  <si>
    <r>
      <t>6-10 (</t>
    </r>
    <r>
      <rPr>
        <b/>
        <sz val="10"/>
        <rFont val="Times New Roman"/>
        <family val="1"/>
        <charset val="204"/>
      </rPr>
      <t>140м</t>
    </r>
    <r>
      <rPr>
        <sz val="10"/>
        <rFont val="Times New Roman"/>
        <family val="1"/>
        <charset val="204"/>
      </rPr>
      <t>) , 13-15 (</t>
    </r>
    <r>
      <rPr>
        <b/>
        <sz val="10"/>
        <rFont val="Times New Roman"/>
        <family val="1"/>
        <charset val="204"/>
      </rPr>
      <t>80м</t>
    </r>
    <r>
      <rPr>
        <sz val="10"/>
        <rFont val="Times New Roman"/>
        <family val="1"/>
        <charset val="204"/>
      </rPr>
      <t>) ,36-44 (</t>
    </r>
    <r>
      <rPr>
        <b/>
        <sz val="10"/>
        <rFont val="Times New Roman"/>
        <family val="1"/>
        <charset val="204"/>
      </rPr>
      <t>330м</t>
    </r>
    <r>
      <rPr>
        <sz val="10"/>
        <rFont val="Times New Roman"/>
        <family val="1"/>
        <charset val="204"/>
      </rPr>
      <t>)</t>
    </r>
  </si>
  <si>
    <r>
      <t>14-15 (</t>
    </r>
    <r>
      <rPr>
        <b/>
        <sz val="10"/>
        <rFont val="Times New Roman"/>
        <family val="1"/>
        <charset val="204"/>
      </rPr>
      <t>10м</t>
    </r>
    <r>
      <rPr>
        <sz val="10"/>
        <rFont val="Times New Roman"/>
        <family val="1"/>
        <charset val="204"/>
      </rPr>
      <t>), 23-25 (</t>
    </r>
    <r>
      <rPr>
        <b/>
        <sz val="10"/>
        <rFont val="Times New Roman"/>
        <family val="1"/>
        <charset val="204"/>
      </rPr>
      <t>250м</t>
    </r>
    <r>
      <rPr>
        <sz val="10"/>
        <rFont val="Times New Roman"/>
        <family val="1"/>
        <charset val="204"/>
      </rPr>
      <t>), 25/1-25/10 (</t>
    </r>
    <r>
      <rPr>
        <b/>
        <sz val="10"/>
        <rFont val="Times New Roman"/>
        <family val="1"/>
        <charset val="204"/>
      </rPr>
      <t>495м</t>
    </r>
    <r>
      <rPr>
        <sz val="10"/>
        <rFont val="Times New Roman"/>
        <family val="1"/>
        <charset val="204"/>
      </rPr>
      <t>), 25/19-25/20 (</t>
    </r>
    <r>
      <rPr>
        <b/>
        <sz val="10"/>
        <rFont val="Times New Roman"/>
        <family val="1"/>
        <charset val="204"/>
      </rPr>
      <t>55м</t>
    </r>
    <r>
      <rPr>
        <sz val="10"/>
        <rFont val="Times New Roman"/>
        <family val="1"/>
        <charset val="204"/>
      </rPr>
      <t>), 25/17/1-25/17/5 (</t>
    </r>
    <r>
      <rPr>
        <b/>
        <sz val="10"/>
        <rFont val="Times New Roman"/>
        <family val="1"/>
        <charset val="204"/>
      </rPr>
      <t>220м</t>
    </r>
    <r>
      <rPr>
        <sz val="10"/>
        <rFont val="Times New Roman"/>
        <family val="1"/>
        <charset val="204"/>
      </rPr>
      <t>), 208-208/1 (</t>
    </r>
    <r>
      <rPr>
        <b/>
        <sz val="10"/>
        <rFont val="Times New Roman"/>
        <family val="1"/>
        <charset val="204"/>
      </rPr>
      <t>55м</t>
    </r>
    <r>
      <rPr>
        <sz val="10"/>
        <rFont val="Times New Roman"/>
        <family val="1"/>
        <charset val="204"/>
      </rPr>
      <t>)</t>
    </r>
  </si>
  <si>
    <t>З-Асомкинское</t>
  </si>
  <si>
    <t>ИТОГО по СР-11</t>
  </si>
  <si>
    <t>ПС 110/35/6кВ   "Широковская"</t>
  </si>
  <si>
    <t>Сигней-1,2</t>
  </si>
  <si>
    <t>112-113</t>
  </si>
  <si>
    <t>69-70</t>
  </si>
  <si>
    <r>
      <t>58-59 (</t>
    </r>
    <r>
      <rPr>
        <b/>
        <sz val="10"/>
        <rFont val="Times New Roman"/>
        <family val="1"/>
        <charset val="204"/>
      </rPr>
      <t>3шт</t>
    </r>
    <r>
      <rPr>
        <sz val="10"/>
        <rFont val="Times New Roman"/>
        <family val="1"/>
        <charset val="204"/>
      </rPr>
      <t>), 82/1/1/8/1/7-82/1/1/8/1/9 (</t>
    </r>
    <r>
      <rPr>
        <b/>
        <sz val="10"/>
        <rFont val="Times New Roman"/>
        <family val="1"/>
        <charset val="204"/>
      </rPr>
      <t>18шт</t>
    </r>
    <r>
      <rPr>
        <sz val="10"/>
        <rFont val="Times New Roman"/>
        <family val="1"/>
        <charset val="204"/>
      </rPr>
      <t>), 82/1/1/8/1-82/1/1/8/3 (</t>
    </r>
    <r>
      <rPr>
        <b/>
        <sz val="10"/>
        <rFont val="Times New Roman"/>
        <family val="1"/>
        <charset val="204"/>
      </rPr>
      <t>5шт</t>
    </r>
    <r>
      <rPr>
        <sz val="10"/>
        <rFont val="Times New Roman"/>
        <family val="1"/>
        <charset val="204"/>
      </rPr>
      <t>), 82/1/1/8/6-82/1/1/8/9 (</t>
    </r>
    <r>
      <rPr>
        <b/>
        <sz val="10"/>
        <rFont val="Times New Roman"/>
        <family val="1"/>
        <charset val="204"/>
      </rPr>
      <t>8шт</t>
    </r>
    <r>
      <rPr>
        <sz val="10"/>
        <rFont val="Times New Roman"/>
        <family val="1"/>
        <charset val="204"/>
      </rPr>
      <t>)</t>
    </r>
  </si>
  <si>
    <r>
      <t>148-149 (</t>
    </r>
    <r>
      <rPr>
        <b/>
        <sz val="10"/>
        <color indexed="8"/>
        <rFont val="Times New Roman"/>
        <family val="1"/>
        <charset val="204"/>
      </rPr>
      <t>1шт</t>
    </r>
    <r>
      <rPr>
        <sz val="10"/>
        <color indexed="8"/>
        <rFont val="Times New Roman"/>
        <family val="1"/>
        <charset val="204"/>
      </rPr>
      <t>), 164-165 (</t>
    </r>
    <r>
      <rPr>
        <b/>
        <sz val="10"/>
        <color indexed="8"/>
        <rFont val="Times New Roman"/>
        <family val="1"/>
        <charset val="204"/>
      </rPr>
      <t>1шт</t>
    </r>
    <r>
      <rPr>
        <sz val="10"/>
        <color indexed="8"/>
        <rFont val="Times New Roman"/>
        <family val="1"/>
        <charset val="204"/>
      </rPr>
      <t>)</t>
    </r>
  </si>
  <si>
    <r>
      <t>20-22 (</t>
    </r>
    <r>
      <rPr>
        <b/>
        <sz val="10"/>
        <rFont val="Times New Roman"/>
        <family val="1"/>
        <charset val="204"/>
      </rPr>
      <t>2шт</t>
    </r>
    <r>
      <rPr>
        <sz val="10"/>
        <rFont val="Times New Roman"/>
        <family val="1"/>
        <charset val="204"/>
      </rPr>
      <t>), 41-42 (</t>
    </r>
    <r>
      <rPr>
        <b/>
        <sz val="10"/>
        <rFont val="Times New Roman"/>
        <family val="1"/>
        <charset val="204"/>
      </rPr>
      <t>2шт</t>
    </r>
    <r>
      <rPr>
        <sz val="10"/>
        <rFont val="Times New Roman"/>
        <family val="1"/>
        <charset val="204"/>
      </rPr>
      <t>), 48-52 (</t>
    </r>
    <r>
      <rPr>
        <b/>
        <sz val="10"/>
        <rFont val="Times New Roman"/>
        <family val="1"/>
        <charset val="204"/>
      </rPr>
      <t>15шт</t>
    </r>
    <r>
      <rPr>
        <sz val="10"/>
        <rFont val="Times New Roman"/>
        <family val="1"/>
        <charset val="204"/>
      </rPr>
      <t>), 67-68 (</t>
    </r>
    <r>
      <rPr>
        <b/>
        <sz val="10"/>
        <rFont val="Times New Roman"/>
        <family val="1"/>
        <charset val="204"/>
      </rPr>
      <t>1шт</t>
    </r>
    <r>
      <rPr>
        <sz val="10"/>
        <rFont val="Times New Roman"/>
        <family val="1"/>
        <charset val="204"/>
      </rPr>
      <t>), 73-74 (</t>
    </r>
    <r>
      <rPr>
        <b/>
        <sz val="10"/>
        <rFont val="Times New Roman"/>
        <family val="1"/>
        <charset val="204"/>
      </rPr>
      <t>1шт</t>
    </r>
    <r>
      <rPr>
        <sz val="10"/>
        <rFont val="Times New Roman"/>
        <family val="1"/>
        <charset val="204"/>
      </rPr>
      <t>), 80/2-80/3 (</t>
    </r>
    <r>
      <rPr>
        <b/>
        <sz val="10"/>
        <rFont val="Times New Roman"/>
        <family val="1"/>
        <charset val="204"/>
      </rPr>
      <t>1шт</t>
    </r>
    <r>
      <rPr>
        <sz val="10"/>
        <rFont val="Times New Roman"/>
        <family val="1"/>
        <charset val="204"/>
      </rPr>
      <t>), 80/14-80/15 (</t>
    </r>
    <r>
      <rPr>
        <b/>
        <sz val="10"/>
        <rFont val="Times New Roman"/>
        <family val="1"/>
        <charset val="204"/>
      </rPr>
      <t>1шт</t>
    </r>
    <r>
      <rPr>
        <sz val="10"/>
        <rFont val="Times New Roman"/>
        <family val="1"/>
        <charset val="204"/>
      </rPr>
      <t>), 80/28-80/29 (</t>
    </r>
    <r>
      <rPr>
        <b/>
        <sz val="10"/>
        <rFont val="Times New Roman"/>
        <family val="1"/>
        <charset val="204"/>
      </rPr>
      <t>4шт</t>
    </r>
    <r>
      <rPr>
        <sz val="10"/>
        <rFont val="Times New Roman"/>
        <family val="1"/>
        <charset val="204"/>
      </rPr>
      <t>)</t>
    </r>
  </si>
  <si>
    <r>
      <t>21-22 (</t>
    </r>
    <r>
      <rPr>
        <b/>
        <sz val="10"/>
        <rFont val="Times New Roman"/>
        <family val="1"/>
        <charset val="204"/>
      </rPr>
      <t>4шт</t>
    </r>
    <r>
      <rPr>
        <sz val="10"/>
        <rFont val="Times New Roman"/>
        <family val="1"/>
        <charset val="204"/>
      </rPr>
      <t>), 23-25 (</t>
    </r>
    <r>
      <rPr>
        <b/>
        <sz val="10"/>
        <rFont val="Times New Roman"/>
        <family val="1"/>
        <charset val="204"/>
      </rPr>
      <t>12шт</t>
    </r>
    <r>
      <rPr>
        <sz val="10"/>
        <rFont val="Times New Roman"/>
        <family val="1"/>
        <charset val="204"/>
      </rPr>
      <t>)</t>
    </r>
  </si>
  <si>
    <t>ВСЕГО</t>
  </si>
  <si>
    <r>
      <t>2-5 (</t>
    </r>
    <r>
      <rPr>
        <b/>
        <sz val="10"/>
        <rFont val="Times New Roman"/>
        <family val="1"/>
        <charset val="204"/>
      </rPr>
      <t>60м</t>
    </r>
    <r>
      <rPr>
        <sz val="10"/>
        <rFont val="Times New Roman"/>
        <family val="1"/>
        <charset val="204"/>
      </rPr>
      <t>), 14-15 (</t>
    </r>
    <r>
      <rPr>
        <b/>
        <sz val="10"/>
        <rFont val="Times New Roman"/>
        <family val="1"/>
        <charset val="204"/>
      </rPr>
      <t>40м</t>
    </r>
    <r>
      <rPr>
        <sz val="10"/>
        <rFont val="Times New Roman"/>
        <family val="1"/>
        <charset val="204"/>
      </rPr>
      <t>), 23-25 (</t>
    </r>
    <r>
      <rPr>
        <b/>
        <sz val="10"/>
        <rFont val="Times New Roman"/>
        <family val="1"/>
        <charset val="204"/>
      </rPr>
      <t>120м</t>
    </r>
    <r>
      <rPr>
        <sz val="10"/>
        <rFont val="Times New Roman"/>
        <family val="1"/>
        <charset val="204"/>
      </rPr>
      <t>), отп. на К-5А 22/6-22/7 (</t>
    </r>
    <r>
      <rPr>
        <b/>
        <sz val="10"/>
        <rFont val="Times New Roman"/>
        <family val="1"/>
        <charset val="204"/>
      </rPr>
      <t>55м</t>
    </r>
    <r>
      <rPr>
        <sz val="10"/>
        <rFont val="Times New Roman"/>
        <family val="1"/>
        <charset val="204"/>
      </rPr>
      <t>), 22/30-22/31 (</t>
    </r>
    <r>
      <rPr>
        <b/>
        <sz val="10"/>
        <rFont val="Times New Roman"/>
        <family val="1"/>
        <charset val="204"/>
      </rPr>
      <t>55м</t>
    </r>
    <r>
      <rPr>
        <sz val="10"/>
        <rFont val="Times New Roman"/>
        <family val="1"/>
        <charset val="204"/>
      </rPr>
      <t>), отп. на "Жил.поселок" 18/1-18/2 (</t>
    </r>
    <r>
      <rPr>
        <b/>
        <sz val="10"/>
        <rFont val="Times New Roman"/>
        <family val="1"/>
        <charset val="204"/>
      </rPr>
      <t>55м</t>
    </r>
    <r>
      <rPr>
        <sz val="10"/>
        <rFont val="Times New Roman"/>
        <family val="1"/>
        <charset val="204"/>
      </rPr>
      <t>)</t>
    </r>
  </si>
  <si>
    <t>2750</t>
  </si>
  <si>
    <t>Перечень объектов для вырубки мелколесья и отдельно стоящих деревьев в охранных зонах ВЛ 6-110кВ на 2016г</t>
  </si>
  <si>
    <t>№ п/п</t>
  </si>
  <si>
    <t>Наименование предприятия:</t>
  </si>
  <si>
    <t>ОАО "Славнефть-Мегионнефтегаз"</t>
  </si>
  <si>
    <t>Сектор: №16</t>
  </si>
  <si>
    <t>Энергетика</t>
  </si>
  <si>
    <r>
      <t xml:space="preserve">Тип сделки: </t>
    </r>
    <r>
      <rPr>
        <b/>
        <i/>
        <u/>
        <sz val="10"/>
        <color indexed="9"/>
        <rFont val="Arial"/>
        <family val="2"/>
        <charset val="204"/>
      </rPr>
      <t>№1621</t>
    </r>
  </si>
  <si>
    <t>Расчистка охраннных зон ЛЭП</t>
  </si>
  <si>
    <t>Вид работ (услуг)</t>
  </si>
  <si>
    <t>Наименование</t>
  </si>
  <si>
    <t>Единица измерения</t>
  </si>
  <si>
    <t>Объемы вырубки по месяцам</t>
  </si>
  <si>
    <t>Всего</t>
  </si>
  <si>
    <t>Цена за ед., руб.</t>
  </si>
  <si>
    <t>Сумма, руб</t>
  </si>
  <si>
    <t>1.</t>
  </si>
  <si>
    <t>Площадь вырубки</t>
  </si>
  <si>
    <t>га</t>
  </si>
  <si>
    <t>шт</t>
  </si>
  <si>
    <t>Мегионское,  м.р.</t>
  </si>
  <si>
    <t>Аганское,  м.р.</t>
  </si>
  <si>
    <t xml:space="preserve"> Южно-Аганское,  м.р.</t>
  </si>
  <si>
    <t>Ново-Покурское м.р.</t>
  </si>
  <si>
    <t>Покамасовское м.р.</t>
  </si>
  <si>
    <t>Южно-Локосовсмкое м.р.</t>
  </si>
  <si>
    <t>Мыхпайское м.р.</t>
  </si>
  <si>
    <t>Кетовское м.р</t>
  </si>
  <si>
    <t>Западно-Усть-Балыкское м.р.</t>
  </si>
  <si>
    <t>Западно-Асомкинское м.р.</t>
  </si>
  <si>
    <t>Ватинское  м.р.</t>
  </si>
  <si>
    <t>Северо-Покурское м.р.</t>
  </si>
  <si>
    <t>Северо-Ореховское м.р.</t>
  </si>
  <si>
    <t>Аригольское м.р.</t>
  </si>
  <si>
    <t>Тайлаковское м.р.</t>
  </si>
  <si>
    <t>Всего по лоту:</t>
  </si>
  <si>
    <t>Главный энергетик</t>
  </si>
  <si>
    <t>Иргалина А.А., 4-12-82</t>
  </si>
  <si>
    <t>Северо-Островное м.р</t>
  </si>
  <si>
    <t>Ачимовское м.р</t>
  </si>
  <si>
    <t>Чистинное</t>
  </si>
  <si>
    <t>РУ-6кВ "ГПЭС".</t>
  </si>
  <si>
    <t xml:space="preserve"> №№4.3-4.19</t>
  </si>
  <si>
    <t xml:space="preserve"> ПС 35/6кВ "Куст-4".</t>
  </si>
  <si>
    <t>4.3-4.19</t>
  </si>
  <si>
    <t>Ачимовское</t>
  </si>
  <si>
    <t>ПС 35/6кВ "Ачимовская-1".</t>
  </si>
  <si>
    <t xml:space="preserve">20-55 </t>
  </si>
  <si>
    <t>1.2-1.13, 1.15-1.22</t>
  </si>
  <si>
    <t>З-Усть-Балыкское</t>
  </si>
  <si>
    <t>ЗРУ-6кВ "ДНС-1"</t>
  </si>
  <si>
    <t xml:space="preserve">1-11. </t>
  </si>
  <si>
    <t xml:space="preserve"> ПС 35/6кВ "Куст-1"</t>
  </si>
  <si>
    <t xml:space="preserve">21-22. </t>
  </si>
  <si>
    <t>40-41.</t>
  </si>
  <si>
    <t xml:space="preserve">ПС 35/6кВ "Касаева" </t>
  </si>
  <si>
    <t xml:space="preserve">15-21. </t>
  </si>
  <si>
    <t>7-8</t>
  </si>
  <si>
    <t xml:space="preserve">Аригольское </t>
  </si>
  <si>
    <t>ПС-35/6кВ "Аригольская"</t>
  </si>
  <si>
    <t>№№1-10, 22-31, 38-53, 47-60, 34/3-34/40</t>
  </si>
  <si>
    <t>№№1-10, 22-31, 38-53</t>
  </si>
  <si>
    <t>ПС-110/35/6кВ «Вахская».</t>
  </si>
  <si>
    <t>16ЦЛ, 17ЦЛ</t>
  </si>
  <si>
    <t>№№2/1-2/12, 41-3/13</t>
  </si>
  <si>
    <t>Чистинное м.р</t>
  </si>
  <si>
    <t xml:space="preserve">Объём  работ по лоту 1621.1 на 2016 год: </t>
  </si>
  <si>
    <t>ПП "Восточный - Чистинная-1,2"</t>
  </si>
  <si>
    <t xml:space="preserve"> 335-342, 356-369, 373-396, 397-449, 462-464, 466-471, 474-512, 514-517, 522-530, 532-534, 537-585 </t>
  </si>
  <si>
    <t xml:space="preserve">Примечание. 1. В летний период отсутствует транспортное обеспечение на Ачимовское, Чистинное  месторождение нефти.
                            </t>
  </si>
  <si>
    <t>С.Ю. Мухин</t>
  </si>
  <si>
    <t xml:space="preserve">Объём  работ по лоту 1621.2 на 2016 год: </t>
  </si>
  <si>
    <t>Вырубка поросли и отдельно стоящих деревьев в охранных зонах ВЛ 110 кВ с вывозом или мульчированием порубочных остатков</t>
  </si>
  <si>
    <t>Оказание услуг по вырубке поросли и отдельно стоящих деревьев в охранных зонах ВЛ 6-35 кВ на объектах Заказчика с вывозом или мульчированием порубочных остатков</t>
  </si>
  <si>
    <t>Вырубка поросли и отдельно стоящих деревьев в охранных зонах ВЛ 6-35 кВ с вывозом или мульчированием порубочных остатков</t>
  </si>
  <si>
    <t>Оказание услуг по вырубке поросли и отдельно стоящих деревьев в охранных зонах ВЛ 110 кВ на объектах Заказчика с вывозом или мульчированием порубочных остатков</t>
  </si>
  <si>
    <t>01.06.2016-30.06.2016</t>
  </si>
  <si>
    <t>01.09.2016-30.09.2016</t>
  </si>
  <si>
    <t>01.07.2016-31.07.2016</t>
  </si>
  <si>
    <t>01.08.2016-31.08.2016</t>
  </si>
  <si>
    <t>01.10.2016-31.10.2016</t>
  </si>
  <si>
    <r>
      <t>Тип лота:</t>
    </r>
    <r>
      <rPr>
        <b/>
        <sz val="10"/>
        <color indexed="9"/>
        <rFont val="Arial"/>
        <family val="2"/>
        <charset val="204"/>
      </rPr>
      <t xml:space="preserve"> неделимый</t>
    </r>
  </si>
  <si>
    <t>ФОРМА 10</t>
  </si>
  <si>
    <t>ФОРМА 9</t>
  </si>
  <si>
    <t>ФОРМА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</si>
</sst>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0.000"/>
    <numFmt numFmtId="166" formatCode="#,##0.000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color theme="1"/>
      <name val="Times New Roman"/>
      <family val="1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i/>
      <u/>
      <sz val="10"/>
      <color indexed="9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6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44" fontId="4" fillId="0" borderId="0" applyFon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4" fillId="0" borderId="0"/>
    <xf numFmtId="0" fontId="5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7" fillId="0" borderId="0"/>
    <xf numFmtId="0" fontId="2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0" fontId="4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7" fillId="10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1" fillId="0" borderId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6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31" fillId="0" borderId="0"/>
    <xf numFmtId="0" fontId="5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3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6" fillId="20" borderId="0" applyNumberFormat="0" applyBorder="0" applyAlignment="0" applyProtection="0"/>
    <xf numFmtId="0" fontId="6" fillId="7" borderId="0" applyNumberFormat="0" applyBorder="0" applyAlignment="0" applyProtection="0"/>
    <xf numFmtId="0" fontId="6" fillId="23" borderId="0" applyNumberFormat="0" applyBorder="0" applyAlignment="0" applyProtection="0"/>
    <xf numFmtId="0" fontId="6" fillId="20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0" borderId="0" applyNumberFormat="0" applyBorder="0" applyAlignment="0" applyProtection="0"/>
    <xf numFmtId="0" fontId="6" fillId="9" borderId="0" applyNumberFormat="0" applyBorder="0" applyAlignment="0" applyProtection="0"/>
    <xf numFmtId="0" fontId="6" fillId="22" borderId="0" applyNumberFormat="0" applyBorder="0" applyAlignment="0" applyProtection="0"/>
    <xf numFmtId="0" fontId="6" fillId="20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7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33" fillId="0" borderId="32" applyNumberFormat="0" applyFill="0" applyAlignment="0" applyProtection="0"/>
    <xf numFmtId="0" fontId="34" fillId="0" borderId="32" applyNumberFormat="0" applyFill="0" applyAlignment="0" applyProtection="0"/>
    <xf numFmtId="0" fontId="35" fillId="0" borderId="33" applyNumberFormat="0" applyFill="0" applyAlignment="0" applyProtection="0"/>
    <xf numFmtId="0" fontId="35" fillId="0" borderId="0" applyNumberFormat="0" applyFill="0" applyBorder="0" applyAlignment="0" applyProtection="0"/>
    <xf numFmtId="0" fontId="14" fillId="0" borderId="34" applyNumberFormat="0" applyFill="0" applyAlignment="0" applyProtection="0"/>
    <xf numFmtId="0" fontId="15" fillId="21" borderId="7" applyNumberFormat="0" applyAlignment="0" applyProtection="0"/>
    <xf numFmtId="0" fontId="3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35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433">
    <xf numFmtId="0" fontId="0" fillId="0" borderId="0" xfId="0"/>
    <xf numFmtId="49" fontId="3" fillId="25" borderId="10" xfId="182" applyNumberFormat="1" applyFont="1" applyFill="1" applyBorder="1" applyAlignment="1">
      <alignment horizontal="center" vertical="center" wrapText="1"/>
    </xf>
    <xf numFmtId="49" fontId="25" fillId="25" borderId="10" xfId="145" applyNumberFormat="1" applyFont="1" applyFill="1" applyBorder="1" applyAlignment="1">
      <alignment horizontal="center" vertical="center" wrapText="1"/>
    </xf>
    <xf numFmtId="49" fontId="25" fillId="26" borderId="10" xfId="145" applyNumberFormat="1" applyFont="1" applyFill="1" applyBorder="1" applyAlignment="1">
      <alignment horizontal="center" vertical="center" wrapText="1"/>
    </xf>
    <xf numFmtId="49" fontId="3" fillId="25" borderId="10" xfId="145" applyNumberFormat="1" applyFont="1" applyFill="1" applyBorder="1" applyAlignment="1">
      <alignment horizontal="center" vertical="center" wrapText="1"/>
    </xf>
    <xf numFmtId="0" fontId="3" fillId="0" borderId="0" xfId="138" applyFont="1" applyBorder="1" applyAlignment="1">
      <alignment horizontal="center" vertical="center"/>
    </xf>
    <xf numFmtId="1" fontId="3" fillId="0" borderId="10" xfId="138" applyNumberFormat="1" applyFont="1" applyBorder="1" applyAlignment="1">
      <alignment horizontal="center" vertical="center" wrapText="1"/>
    </xf>
    <xf numFmtId="0" fontId="3" fillId="0" borderId="10" xfId="138" applyFont="1" applyBorder="1" applyAlignment="1">
      <alignment horizontal="center" vertical="center" wrapText="1"/>
    </xf>
    <xf numFmtId="164" fontId="3" fillId="0" borderId="10" xfId="145" applyNumberFormat="1" applyFont="1" applyFill="1" applyBorder="1" applyAlignment="1">
      <alignment horizontal="center" vertical="center" wrapText="1"/>
    </xf>
    <xf numFmtId="1" fontId="3" fillId="0" borderId="10" xfId="181" applyNumberFormat="1" applyFont="1" applyFill="1" applyBorder="1" applyAlignment="1">
      <alignment horizontal="center" vertical="center" wrapText="1"/>
    </xf>
    <xf numFmtId="164" fontId="3" fillId="0" borderId="10" xfId="181" applyNumberFormat="1" applyFont="1" applyFill="1" applyBorder="1" applyAlignment="1">
      <alignment horizontal="center" vertical="center" wrapText="1"/>
    </xf>
    <xf numFmtId="49" fontId="3" fillId="25" borderId="11" xfId="182" applyNumberFormat="1" applyFont="1" applyFill="1" applyBorder="1" applyAlignment="1">
      <alignment horizontal="center" vertical="center" wrapText="1"/>
    </xf>
    <xf numFmtId="49" fontId="25" fillId="25" borderId="11" xfId="145" applyNumberFormat="1" applyFont="1" applyFill="1" applyBorder="1" applyAlignment="1">
      <alignment horizontal="center" vertical="center" wrapText="1"/>
    </xf>
    <xf numFmtId="0" fontId="3" fillId="0" borderId="11" xfId="138" applyFont="1" applyBorder="1" applyAlignment="1">
      <alignment horizontal="center" vertical="center"/>
    </xf>
    <xf numFmtId="0" fontId="0" fillId="0" borderId="0" xfId="0" applyBorder="1"/>
    <xf numFmtId="0" fontId="0" fillId="0" borderId="10" xfId="0" applyBorder="1"/>
    <xf numFmtId="49" fontId="3" fillId="25" borderId="11" xfId="145" applyNumberFormat="1" applyFont="1" applyFill="1" applyBorder="1" applyAlignment="1">
      <alignment horizontal="center" vertical="center" wrapText="1"/>
    </xf>
    <xf numFmtId="49" fontId="25" fillId="25" borderId="11" xfId="145" applyNumberFormat="1" applyFont="1" applyFill="1" applyBorder="1" applyAlignment="1">
      <alignment horizontal="center" vertical="center"/>
    </xf>
    <xf numFmtId="164" fontId="3" fillId="0" borderId="11" xfId="145" applyNumberFormat="1" applyFont="1" applyFill="1" applyBorder="1" applyAlignment="1">
      <alignment horizontal="center" vertical="center" wrapText="1"/>
    </xf>
    <xf numFmtId="1" fontId="3" fillId="0" borderId="11" xfId="181" applyNumberFormat="1" applyFont="1" applyFill="1" applyBorder="1" applyAlignment="1">
      <alignment horizontal="center" vertical="center" wrapText="1"/>
    </xf>
    <xf numFmtId="0" fontId="26" fillId="0" borderId="29" xfId="95" applyFont="1" applyBorder="1" applyAlignment="1">
      <alignment horizontal="center" vertical="center" wrapText="1"/>
    </xf>
    <xf numFmtId="0" fontId="26" fillId="0" borderId="30" xfId="95" applyFont="1" applyBorder="1" applyAlignment="1">
      <alignment horizontal="center" vertical="center" wrapText="1"/>
    </xf>
    <xf numFmtId="49" fontId="26" fillId="0" borderId="30" xfId="95" applyNumberFormat="1" applyFont="1" applyBorder="1" applyAlignment="1">
      <alignment horizontal="center" vertical="center" wrapText="1"/>
    </xf>
    <xf numFmtId="0" fontId="26" fillId="0" borderId="31" xfId="57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2" fontId="32" fillId="0" borderId="10" xfId="0" applyNumberFormat="1" applyFont="1" applyBorder="1" applyAlignment="1">
      <alignment horizontal="center" vertical="center"/>
    </xf>
    <xf numFmtId="49" fontId="3" fillId="0" borderId="10" xfId="224" applyNumberFormat="1" applyFont="1" applyFill="1" applyBorder="1" applyAlignment="1">
      <alignment horizontal="center" vertical="center" wrapText="1"/>
    </xf>
    <xf numFmtId="0" fontId="3" fillId="0" borderId="10" xfId="224" applyFont="1" applyFill="1" applyBorder="1" applyAlignment="1">
      <alignment horizontal="center" vertical="center" wrapText="1"/>
    </xf>
    <xf numFmtId="0" fontId="29" fillId="0" borderId="10" xfId="224" applyFont="1" applyFill="1" applyBorder="1" applyAlignment="1">
      <alignment horizontal="center" vertical="center" wrapText="1"/>
    </xf>
    <xf numFmtId="2" fontId="3" fillId="0" borderId="10" xfId="224" applyNumberFormat="1" applyFont="1" applyFill="1" applyBorder="1" applyAlignment="1">
      <alignment horizontal="center" vertical="center"/>
    </xf>
    <xf numFmtId="2" fontId="3" fillId="24" borderId="10" xfId="224" applyNumberFormat="1" applyFont="1" applyFill="1" applyBorder="1" applyAlignment="1">
      <alignment horizontal="center" vertical="center"/>
    </xf>
    <xf numFmtId="0" fontId="29" fillId="0" borderId="11" xfId="224" applyFont="1" applyFill="1" applyBorder="1" applyAlignment="1">
      <alignment horizontal="center" vertical="center" wrapText="1"/>
    </xf>
    <xf numFmtId="0" fontId="0" fillId="0" borderId="13" xfId="0" applyBorder="1"/>
    <xf numFmtId="0" fontId="32" fillId="0" borderId="13" xfId="0" applyFont="1" applyBorder="1" applyAlignment="1">
      <alignment horizontal="center" vertical="center"/>
    </xf>
    <xf numFmtId="1" fontId="32" fillId="0" borderId="13" xfId="0" applyNumberFormat="1" applyFont="1" applyBorder="1" applyAlignment="1">
      <alignment horizontal="center" vertical="center"/>
    </xf>
    <xf numFmtId="49" fontId="3" fillId="0" borderId="11" xfId="224" applyNumberFormat="1" applyFont="1" applyFill="1" applyBorder="1" applyAlignment="1">
      <alignment horizontal="center" vertical="center" wrapText="1"/>
    </xf>
    <xf numFmtId="2" fontId="3" fillId="0" borderId="11" xfId="224" applyNumberFormat="1" applyFont="1" applyFill="1" applyBorder="1" applyAlignment="1">
      <alignment horizontal="center" vertical="center"/>
    </xf>
    <xf numFmtId="0" fontId="0" fillId="0" borderId="37" xfId="0" applyBorder="1"/>
    <xf numFmtId="0" fontId="0" fillId="0" borderId="36" xfId="0" applyBorder="1"/>
    <xf numFmtId="0" fontId="25" fillId="0" borderId="40" xfId="0" applyFont="1" applyFill="1" applyBorder="1" applyAlignment="1">
      <alignment horizontal="center" vertical="center" wrapText="1"/>
    </xf>
    <xf numFmtId="0" fontId="3" fillId="0" borderId="40" xfId="137" applyFont="1" applyFill="1" applyBorder="1" applyAlignment="1">
      <alignment horizontal="center" vertical="center" wrapText="1"/>
    </xf>
    <xf numFmtId="49" fontId="3" fillId="0" borderId="40" xfId="137" applyNumberFormat="1" applyFont="1" applyFill="1" applyBorder="1" applyAlignment="1">
      <alignment horizontal="center" vertical="center" wrapText="1"/>
    </xf>
    <xf numFmtId="16" fontId="3" fillId="0" borderId="40" xfId="0" applyNumberFormat="1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1" fontId="3" fillId="0" borderId="40" xfId="0" applyNumberFormat="1" applyFont="1" applyFill="1" applyBorder="1" applyAlignment="1">
      <alignment horizontal="center" vertical="center" wrapText="1"/>
    </xf>
    <xf numFmtId="2" fontId="3" fillId="0" borderId="40" xfId="0" applyNumberFormat="1" applyFont="1" applyFill="1" applyBorder="1" applyAlignment="1">
      <alignment horizontal="center" vertical="center" wrapText="1"/>
    </xf>
    <xf numFmtId="2" fontId="3" fillId="0" borderId="10" xfId="138" applyNumberFormat="1" applyFont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164" fontId="3" fillId="0" borderId="10" xfId="138" applyNumberFormat="1" applyFont="1" applyBorder="1" applyAlignment="1">
      <alignment horizontal="center" vertical="center"/>
    </xf>
    <xf numFmtId="0" fontId="0" fillId="0" borderId="39" xfId="0" applyBorder="1"/>
    <xf numFmtId="0" fontId="0" fillId="0" borderId="21" xfId="0" applyBorder="1"/>
    <xf numFmtId="2" fontId="3" fillId="0" borderId="11" xfId="138" applyNumberFormat="1" applyFont="1" applyBorder="1" applyAlignment="1">
      <alignment horizontal="center" vertical="center"/>
    </xf>
    <xf numFmtId="49" fontId="3" fillId="0" borderId="10" xfId="234" applyNumberFormat="1" applyFont="1" applyFill="1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36" xfId="0" applyBorder="1" applyAlignment="1">
      <alignment wrapText="1"/>
    </xf>
    <xf numFmtId="0" fontId="3" fillId="0" borderId="11" xfId="224" applyNumberFormat="1" applyFont="1" applyFill="1" applyBorder="1" applyAlignment="1" applyProtection="1">
      <alignment horizontal="center" vertical="center" wrapText="1"/>
    </xf>
    <xf numFmtId="0" fontId="3" fillId="0" borderId="11" xfId="224" applyFont="1" applyFill="1" applyBorder="1" applyAlignment="1" applyProtection="1">
      <alignment horizontal="center" vertical="center" wrapText="1"/>
    </xf>
    <xf numFmtId="0" fontId="3" fillId="0" borderId="10" xfId="224" applyNumberFormat="1" applyFont="1" applyFill="1" applyBorder="1" applyAlignment="1" applyProtection="1">
      <alignment horizontal="center" vertical="center" wrapText="1"/>
    </xf>
    <xf numFmtId="0" fontId="3" fillId="0" borderId="10" xfId="224" applyFont="1" applyFill="1" applyBorder="1" applyAlignment="1" applyProtection="1">
      <alignment horizontal="center" vertical="center" wrapText="1"/>
    </xf>
    <xf numFmtId="0" fontId="29" fillId="0" borderId="10" xfId="224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1" xfId="138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64" fontId="3" fillId="0" borderId="10" xfId="55" applyNumberFormat="1" applyFont="1" applyFill="1" applyBorder="1" applyAlignment="1">
      <alignment horizontal="center" vertical="center" wrapText="1"/>
    </xf>
    <xf numFmtId="0" fontId="3" fillId="0" borderId="10" xfId="55" applyNumberFormat="1" applyFont="1" applyFill="1" applyBorder="1" applyAlignment="1">
      <alignment horizontal="center" vertical="center" wrapText="1"/>
    </xf>
    <xf numFmtId="0" fontId="3" fillId="0" borderId="10" xfId="55" applyFont="1" applyFill="1" applyBorder="1" applyAlignment="1">
      <alignment horizontal="center" vertical="center" wrapText="1"/>
    </xf>
    <xf numFmtId="49" fontId="3" fillId="0" borderId="10" xfId="55" applyNumberFormat="1" applyFont="1" applyFill="1" applyBorder="1" applyAlignment="1">
      <alignment horizontal="center" vertical="center" wrapText="1"/>
    </xf>
    <xf numFmtId="2" fontId="3" fillId="0" borderId="10" xfId="55" applyNumberFormat="1" applyFont="1" applyFill="1" applyBorder="1" applyAlignment="1">
      <alignment horizontal="center" vertical="center" wrapText="1"/>
    </xf>
    <xf numFmtId="17" fontId="3" fillId="0" borderId="10" xfId="55" applyNumberFormat="1" applyFont="1" applyFill="1" applyBorder="1" applyAlignment="1">
      <alignment horizontal="center" vertical="center" wrapText="1"/>
    </xf>
    <xf numFmtId="16" fontId="3" fillId="0" borderId="10" xfId="55" applyNumberFormat="1" applyFont="1" applyFill="1" applyBorder="1" applyAlignment="1">
      <alignment horizontal="center" vertical="center" wrapText="1"/>
    </xf>
    <xf numFmtId="0" fontId="3" fillId="0" borderId="10" xfId="234" applyFont="1" applyFill="1" applyBorder="1" applyAlignment="1">
      <alignment horizontal="center" vertical="center"/>
    </xf>
    <xf numFmtId="1" fontId="3" fillId="0" borderId="10" xfId="55" applyNumberFormat="1" applyFont="1" applyFill="1" applyBorder="1" applyAlignment="1">
      <alignment horizontal="center" vertical="center" wrapText="1"/>
    </xf>
    <xf numFmtId="0" fontId="3" fillId="0" borderId="10" xfId="234" applyFont="1" applyFill="1" applyBorder="1" applyAlignment="1">
      <alignment horizontal="center" wrapText="1"/>
    </xf>
    <xf numFmtId="0" fontId="29" fillId="0" borderId="10" xfId="0" applyFont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0" fillId="0" borderId="0" xfId="0"/>
    <xf numFmtId="0" fontId="25" fillId="0" borderId="10" xfId="279" applyFont="1" applyBorder="1" applyAlignment="1">
      <alignment horizontal="center" vertical="center" wrapText="1"/>
    </xf>
    <xf numFmtId="49" fontId="25" fillId="0" borderId="10" xfId="279" applyNumberFormat="1" applyFont="1" applyBorder="1" applyAlignment="1">
      <alignment horizontal="center" vertical="center" wrapText="1"/>
    </xf>
    <xf numFmtId="0" fontId="3" fillId="0" borderId="11" xfId="279" applyFont="1" applyBorder="1" applyAlignment="1">
      <alignment horizontal="center" vertical="center" wrapText="1"/>
    </xf>
    <xf numFmtId="49" fontId="25" fillId="0" borderId="12" xfId="279" applyNumberFormat="1" applyFont="1" applyBorder="1" applyAlignment="1">
      <alignment horizontal="center" vertical="center" wrapText="1"/>
    </xf>
    <xf numFmtId="0" fontId="3" fillId="0" borderId="10" xfId="279" applyFont="1" applyBorder="1" applyAlignment="1">
      <alignment horizontal="center" vertical="center" wrapText="1"/>
    </xf>
    <xf numFmtId="2" fontId="25" fillId="0" borderId="10" xfId="279" applyNumberFormat="1" applyFont="1" applyBorder="1" applyAlignment="1">
      <alignment horizontal="center" vertical="center" wrapText="1"/>
    </xf>
    <xf numFmtId="164" fontId="25" fillId="0" borderId="10" xfId="279" applyNumberFormat="1" applyFont="1" applyBorder="1" applyAlignment="1">
      <alignment horizontal="center" vertical="center" wrapText="1"/>
    </xf>
    <xf numFmtId="49" fontId="3" fillId="0" borderId="10" xfId="279" applyNumberFormat="1" applyFont="1" applyBorder="1" applyAlignment="1">
      <alignment horizontal="center" vertical="center" wrapText="1"/>
    </xf>
    <xf numFmtId="0" fontId="3" fillId="0" borderId="11" xfId="43" applyFont="1" applyBorder="1" applyAlignment="1">
      <alignment horizontal="center" vertical="center" wrapText="1"/>
    </xf>
    <xf numFmtId="0" fontId="0" fillId="0" borderId="0" xfId="0"/>
    <xf numFmtId="0" fontId="3" fillId="0" borderId="10" xfId="283" applyFont="1" applyFill="1" applyBorder="1" applyAlignment="1">
      <alignment horizontal="center" vertical="center" wrapText="1"/>
    </xf>
    <xf numFmtId="0" fontId="3" fillId="0" borderId="10" xfId="283" applyFont="1" applyFill="1" applyBorder="1" applyAlignment="1">
      <alignment horizontal="center" vertical="center"/>
    </xf>
    <xf numFmtId="49" fontId="3" fillId="0" borderId="10" xfId="283" applyNumberFormat="1" applyFont="1" applyFill="1" applyBorder="1" applyAlignment="1">
      <alignment horizontal="center" vertical="center"/>
    </xf>
    <xf numFmtId="49" fontId="3" fillId="0" borderId="10" xfId="283" applyNumberFormat="1" applyFont="1" applyFill="1" applyBorder="1" applyAlignment="1">
      <alignment horizontal="center" vertical="center" wrapText="1"/>
    </xf>
    <xf numFmtId="2" fontId="3" fillId="0" borderId="10" xfId="283" applyNumberFormat="1" applyFont="1" applyFill="1" applyBorder="1" applyAlignment="1">
      <alignment horizontal="center" vertical="center" wrapText="1"/>
    </xf>
    <xf numFmtId="1" fontId="3" fillId="0" borderId="10" xfId="283" applyNumberFormat="1" applyFont="1" applyFill="1" applyBorder="1" applyAlignment="1">
      <alignment horizontal="center" vertical="center" wrapText="1"/>
    </xf>
    <xf numFmtId="0" fontId="3" fillId="0" borderId="10" xfId="43" applyFont="1" applyBorder="1" applyAlignment="1">
      <alignment horizontal="center" vertical="center" wrapText="1"/>
    </xf>
    <xf numFmtId="2" fontId="3" fillId="0" borderId="10" xfId="43" applyNumberFormat="1" applyFont="1" applyBorder="1" applyAlignment="1">
      <alignment horizontal="center" vertical="center" wrapText="1"/>
    </xf>
    <xf numFmtId="0" fontId="3" fillId="0" borderId="10" xfId="138" applyFont="1" applyBorder="1" applyAlignment="1">
      <alignment horizontal="center" vertical="center"/>
    </xf>
    <xf numFmtId="0" fontId="0" fillId="0" borderId="21" xfId="0" applyBorder="1" applyAlignment="1">
      <alignment wrapText="1"/>
    </xf>
    <xf numFmtId="49" fontId="37" fillId="0" borderId="0" xfId="138" applyNumberFormat="1" applyFont="1" applyFill="1" applyBorder="1" applyAlignment="1">
      <alignment horizontal="center" vertical="center"/>
    </xf>
    <xf numFmtId="49" fontId="37" fillId="0" borderId="0" xfId="138" applyNumberFormat="1" applyFont="1" applyBorder="1" applyAlignment="1">
      <alignment horizontal="center" vertical="center"/>
    </xf>
    <xf numFmtId="16" fontId="30" fillId="0" borderId="0" xfId="56" applyNumberFormat="1" applyFont="1" applyFill="1" applyBorder="1" applyAlignment="1">
      <alignment vertical="center"/>
    </xf>
    <xf numFmtId="49" fontId="25" fillId="0" borderId="11" xfId="138" applyNumberFormat="1" applyFont="1" applyBorder="1" applyAlignment="1">
      <alignment horizontal="center" vertical="center"/>
    </xf>
    <xf numFmtId="0" fontId="25" fillId="0" borderId="10" xfId="138" applyFont="1" applyBorder="1" applyAlignment="1">
      <alignment horizontal="center" vertical="center"/>
    </xf>
    <xf numFmtId="49" fontId="25" fillId="0" borderId="10" xfId="138" applyNumberFormat="1" applyFont="1" applyBorder="1" applyAlignment="1">
      <alignment horizontal="center" vertical="center"/>
    </xf>
    <xf numFmtId="0" fontId="25" fillId="0" borderId="10" xfId="138" applyFont="1" applyBorder="1" applyAlignment="1">
      <alignment horizontal="center" vertical="center" wrapText="1"/>
    </xf>
    <xf numFmtId="0" fontId="25" fillId="0" borderId="10" xfId="138" applyFont="1" applyFill="1" applyBorder="1" applyAlignment="1">
      <alignment horizontal="center" vertical="center"/>
    </xf>
    <xf numFmtId="49" fontId="25" fillId="0" borderId="10" xfId="138" applyNumberFormat="1" applyFont="1" applyFill="1" applyBorder="1" applyAlignment="1">
      <alignment horizontal="center" vertical="center"/>
    </xf>
    <xf numFmtId="0" fontId="25" fillId="0" borderId="10" xfId="55" applyNumberFormat="1" applyFont="1" applyFill="1" applyBorder="1" applyAlignment="1">
      <alignment horizontal="center" vertical="center" wrapText="1"/>
    </xf>
    <xf numFmtId="16" fontId="30" fillId="0" borderId="0" xfId="56" applyNumberFormat="1" applyFont="1" applyFill="1" applyBorder="1" applyAlignment="1">
      <alignment vertical="center"/>
    </xf>
    <xf numFmtId="1" fontId="25" fillId="0" borderId="11" xfId="138" applyNumberFormat="1" applyFont="1" applyBorder="1" applyAlignment="1">
      <alignment horizontal="center" vertical="center"/>
    </xf>
    <xf numFmtId="1" fontId="25" fillId="0" borderId="10" xfId="138" applyNumberFormat="1" applyFont="1" applyBorder="1" applyAlignment="1">
      <alignment horizontal="center" vertical="center"/>
    </xf>
    <xf numFmtId="1" fontId="25" fillId="0" borderId="10" xfId="138" applyNumberFormat="1" applyFont="1" applyBorder="1" applyAlignment="1">
      <alignment horizontal="center" vertical="center" wrapText="1"/>
    </xf>
    <xf numFmtId="1" fontId="25" fillId="0" borderId="10" xfId="138" applyNumberFormat="1" applyFont="1" applyFill="1" applyBorder="1" applyAlignment="1">
      <alignment horizontal="center" vertical="center"/>
    </xf>
    <xf numFmtId="16" fontId="30" fillId="0" borderId="0" xfId="56" applyNumberFormat="1" applyFont="1" applyFill="1" applyBorder="1" applyAlignment="1">
      <alignment vertical="center"/>
    </xf>
    <xf numFmtId="16" fontId="30" fillId="0" borderId="0" xfId="56" applyNumberFormat="1" applyFont="1" applyFill="1" applyBorder="1" applyAlignment="1">
      <alignment vertical="center"/>
    </xf>
    <xf numFmtId="16" fontId="30" fillId="0" borderId="0" xfId="56" applyNumberFormat="1" applyFont="1" applyFill="1" applyBorder="1" applyAlignment="1">
      <alignment vertical="center"/>
    </xf>
    <xf numFmtId="0" fontId="25" fillId="0" borderId="10" xfId="287" applyNumberFormat="1" applyFont="1" applyBorder="1" applyAlignment="1">
      <alignment horizontal="center" vertical="center" wrapText="1"/>
    </xf>
    <xf numFmtId="0" fontId="3" fillId="0" borderId="10" xfId="287" applyNumberFormat="1" applyFont="1" applyBorder="1" applyAlignment="1">
      <alignment horizontal="center" vertical="center" wrapText="1"/>
    </xf>
    <xf numFmtId="0" fontId="25" fillId="0" borderId="10" xfId="55" applyFont="1" applyFill="1" applyBorder="1" applyAlignment="1">
      <alignment horizontal="center" vertical="center" wrapText="1"/>
    </xf>
    <xf numFmtId="49" fontId="3" fillId="0" borderId="11" xfId="55" applyNumberFormat="1" applyFont="1" applyFill="1" applyBorder="1" applyAlignment="1">
      <alignment horizontal="center" vertical="center" wrapText="1"/>
    </xf>
    <xf numFmtId="49" fontId="25" fillId="0" borderId="10" xfId="287" applyNumberFormat="1" applyFont="1" applyBorder="1" applyAlignment="1">
      <alignment horizontal="center" vertical="center" wrapText="1"/>
    </xf>
    <xf numFmtId="49" fontId="3" fillId="0" borderId="10" xfId="287" applyNumberFormat="1" applyFont="1" applyBorder="1" applyAlignment="1">
      <alignment horizontal="center" vertical="center" wrapText="1"/>
    </xf>
    <xf numFmtId="0" fontId="0" fillId="0" borderId="17" xfId="0" applyBorder="1"/>
    <xf numFmtId="0" fontId="3" fillId="0" borderId="17" xfId="138" applyFont="1" applyBorder="1" applyAlignment="1">
      <alignment horizontal="center" vertical="center"/>
    </xf>
    <xf numFmtId="0" fontId="3" fillId="0" borderId="25" xfId="138" applyFont="1" applyBorder="1" applyAlignment="1">
      <alignment horizontal="center" vertical="center"/>
    </xf>
    <xf numFmtId="0" fontId="0" fillId="0" borderId="18" xfId="0" applyBorder="1"/>
    <xf numFmtId="0" fontId="0" fillId="0" borderId="15" xfId="0" applyBorder="1"/>
    <xf numFmtId="0" fontId="0" fillId="0" borderId="19" xfId="0" applyBorder="1"/>
    <xf numFmtId="0" fontId="0" fillId="0" borderId="14" xfId="0" applyBorder="1"/>
    <xf numFmtId="0" fontId="0" fillId="0" borderId="24" xfId="0" applyBorder="1"/>
    <xf numFmtId="0" fontId="29" fillId="0" borderId="25" xfId="224" applyFont="1" applyFill="1" applyBorder="1" applyAlignment="1">
      <alignment horizontal="center" vertical="center" wrapText="1"/>
    </xf>
    <xf numFmtId="0" fontId="29" fillId="0" borderId="17" xfId="224" applyFont="1" applyFill="1" applyBorder="1" applyAlignment="1">
      <alignment horizontal="center" vertical="center" wrapText="1"/>
    </xf>
    <xf numFmtId="0" fontId="3" fillId="0" borderId="17" xfId="224" applyFont="1" applyFill="1" applyBorder="1" applyAlignment="1">
      <alignment horizontal="center" vertical="center" wrapText="1"/>
    </xf>
    <xf numFmtId="0" fontId="25" fillId="0" borderId="46" xfId="0" applyFont="1" applyFill="1" applyBorder="1" applyAlignment="1">
      <alignment horizontal="center" vertical="center" wrapText="1"/>
    </xf>
    <xf numFmtId="0" fontId="24" fillId="0" borderId="17" xfId="234" applyFont="1" applyFill="1" applyBorder="1" applyAlignment="1">
      <alignment horizontal="center" vertical="center" wrapText="1" readingOrder="2"/>
    </xf>
    <xf numFmtId="0" fontId="29" fillId="0" borderId="24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/>
    </xf>
    <xf numFmtId="0" fontId="0" fillId="0" borderId="45" xfId="0" applyBorder="1" applyAlignment="1">
      <alignment wrapText="1"/>
    </xf>
    <xf numFmtId="0" fontId="32" fillId="0" borderId="45" xfId="0" applyFont="1" applyBorder="1" applyAlignment="1">
      <alignment horizontal="center" vertical="center"/>
    </xf>
    <xf numFmtId="0" fontId="3" fillId="0" borderId="17" xfId="43" applyFont="1" applyBorder="1" applyAlignment="1">
      <alignment horizontal="center" vertical="center"/>
    </xf>
    <xf numFmtId="1" fontId="32" fillId="0" borderId="45" xfId="0" applyNumberFormat="1" applyFont="1" applyBorder="1" applyAlignment="1">
      <alignment horizontal="center" vertical="center"/>
    </xf>
    <xf numFmtId="0" fontId="3" fillId="0" borderId="17" xfId="283" applyFont="1" applyFill="1" applyBorder="1" applyAlignment="1">
      <alignment horizontal="center" vertical="center" wrapText="1"/>
    </xf>
    <xf numFmtId="0" fontId="3" fillId="0" borderId="17" xfId="43" applyFont="1" applyBorder="1" applyAlignment="1">
      <alignment horizontal="center" vertical="center" wrapText="1"/>
    </xf>
    <xf numFmtId="0" fontId="3" fillId="0" borderId="25" xfId="56" applyFont="1" applyFill="1" applyBorder="1" applyAlignment="1">
      <alignment vertical="center"/>
    </xf>
    <xf numFmtId="0" fontId="32" fillId="0" borderId="15" xfId="0" applyFont="1" applyBorder="1" applyAlignment="1">
      <alignment horizontal="center"/>
    </xf>
    <xf numFmtId="0" fontId="32" fillId="0" borderId="18" xfId="0" applyFont="1" applyBorder="1" applyAlignment="1">
      <alignment horizontal="center"/>
    </xf>
    <xf numFmtId="1" fontId="32" fillId="0" borderId="18" xfId="0" applyNumberFormat="1" applyFont="1" applyBorder="1" applyAlignment="1">
      <alignment horizontal="center"/>
    </xf>
    <xf numFmtId="0" fontId="26" fillId="0" borderId="18" xfId="44" applyFont="1" applyBorder="1" applyAlignment="1">
      <alignment horizontal="left" vertical="center"/>
    </xf>
    <xf numFmtId="0" fontId="28" fillId="0" borderId="18" xfId="575" applyFont="1" applyBorder="1"/>
    <xf numFmtId="2" fontId="25" fillId="0" borderId="11" xfId="138" applyNumberFormat="1" applyFont="1" applyBorder="1" applyAlignment="1">
      <alignment horizontal="center" vertical="center"/>
    </xf>
    <xf numFmtId="2" fontId="25" fillId="0" borderId="10" xfId="138" applyNumberFormat="1" applyFont="1" applyBorder="1" applyAlignment="1">
      <alignment horizontal="center" vertical="center"/>
    </xf>
    <xf numFmtId="1" fontId="25" fillId="0" borderId="10" xfId="282" applyNumberFormat="1" applyFont="1" applyBorder="1" applyAlignment="1">
      <alignment horizontal="center" vertical="center" wrapText="1"/>
    </xf>
    <xf numFmtId="49" fontId="0" fillId="0" borderId="0" xfId="0" applyNumberFormat="1"/>
    <xf numFmtId="0" fontId="38" fillId="0" borderId="0" xfId="0" applyFont="1"/>
    <xf numFmtId="0" fontId="0" fillId="0" borderId="49" xfId="0" applyBorder="1"/>
    <xf numFmtId="3" fontId="40" fillId="0" borderId="0" xfId="0" applyNumberFormat="1" applyFont="1" applyFill="1" applyAlignment="1"/>
    <xf numFmtId="3" fontId="41" fillId="0" borderId="0" xfId="0" applyNumberFormat="1" applyFont="1"/>
    <xf numFmtId="0" fontId="41" fillId="0" borderId="0" xfId="0" applyFont="1"/>
    <xf numFmtId="0" fontId="42" fillId="29" borderId="57" xfId="0" applyFont="1" applyFill="1" applyBorder="1" applyAlignment="1">
      <alignment horizontal="left"/>
    </xf>
    <xf numFmtId="3" fontId="40" fillId="0" borderId="0" xfId="0" applyNumberFormat="1" applyFont="1" applyAlignment="1"/>
    <xf numFmtId="3" fontId="44" fillId="0" borderId="0" xfId="0" applyNumberFormat="1" applyFont="1" applyFill="1" applyBorder="1" applyAlignment="1"/>
    <xf numFmtId="0" fontId="3" fillId="0" borderId="0" xfId="0" applyFont="1"/>
    <xf numFmtId="0" fontId="46" fillId="0" borderId="0" xfId="0" applyFont="1" applyBorder="1" applyAlignment="1">
      <alignment horizontal="left" wrapText="1"/>
    </xf>
    <xf numFmtId="3" fontId="0" fillId="0" borderId="0" xfId="0" applyNumberFormat="1"/>
    <xf numFmtId="3" fontId="3" fillId="0" borderId="0" xfId="0" applyNumberFormat="1" applyFont="1"/>
    <xf numFmtId="0" fontId="40" fillId="24" borderId="14" xfId="38" applyFont="1" applyFill="1" applyBorder="1" applyAlignment="1">
      <alignment horizontal="center" vertical="center"/>
    </xf>
    <xf numFmtId="0" fontId="40" fillId="24" borderId="19" xfId="38" applyFont="1" applyFill="1" applyBorder="1" applyAlignment="1">
      <alignment horizontal="center" vertical="center"/>
    </xf>
    <xf numFmtId="0" fontId="5" fillId="24" borderId="62" xfId="38" applyFont="1" applyFill="1" applyBorder="1" applyAlignment="1">
      <alignment horizontal="left" vertical="center" wrapText="1"/>
    </xf>
    <xf numFmtId="0" fontId="5" fillId="24" borderId="62" xfId="38" applyFont="1" applyFill="1" applyBorder="1" applyAlignment="1">
      <alignment horizontal="center" vertical="center"/>
    </xf>
    <xf numFmtId="0" fontId="5" fillId="24" borderId="64" xfId="38" applyFont="1" applyFill="1" applyBorder="1" applyAlignment="1">
      <alignment horizontal="left" vertical="center" wrapText="1"/>
    </xf>
    <xf numFmtId="0" fontId="5" fillId="24" borderId="64" xfId="38" applyFont="1" applyFill="1" applyBorder="1" applyAlignment="1">
      <alignment horizontal="center" vertical="center"/>
    </xf>
    <xf numFmtId="0" fontId="5" fillId="24" borderId="69" xfId="38" applyFont="1" applyFill="1" applyBorder="1" applyAlignment="1">
      <alignment horizontal="left" vertical="center" wrapText="1"/>
    </xf>
    <xf numFmtId="0" fontId="5" fillId="24" borderId="69" xfId="38" applyFont="1" applyFill="1" applyBorder="1" applyAlignment="1">
      <alignment horizontal="center" vertical="center"/>
    </xf>
    <xf numFmtId="0" fontId="5" fillId="24" borderId="71" xfId="38" applyFont="1" applyFill="1" applyBorder="1" applyAlignment="1">
      <alignment horizontal="left" vertical="center" wrapText="1"/>
    </xf>
    <xf numFmtId="0" fontId="5" fillId="24" borderId="71" xfId="38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/>
    <xf numFmtId="0" fontId="30" fillId="24" borderId="53" xfId="38" applyFont="1" applyFill="1" applyBorder="1" applyAlignment="1">
      <alignment horizontal="center" vertical="center"/>
    </xf>
    <xf numFmtId="0" fontId="30" fillId="24" borderId="55" xfId="38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24" borderId="0" xfId="0" applyFill="1" applyBorder="1" applyAlignment="1">
      <alignment vertical="center"/>
    </xf>
    <xf numFmtId="0" fontId="0" fillId="24" borderId="0" xfId="0" applyFill="1"/>
    <xf numFmtId="0" fontId="5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5" fontId="32" fillId="0" borderId="15" xfId="0" applyNumberFormat="1" applyFont="1" applyBorder="1" applyAlignment="1">
      <alignment horizontal="center"/>
    </xf>
    <xf numFmtId="0" fontId="3" fillId="24" borderId="51" xfId="56" applyFont="1" applyFill="1" applyBorder="1" applyAlignment="1">
      <alignment horizontal="center" vertical="center"/>
    </xf>
    <xf numFmtId="164" fontId="3" fillId="24" borderId="10" xfId="55" applyNumberFormat="1" applyFont="1" applyFill="1" applyBorder="1" applyAlignment="1">
      <alignment horizontal="center" vertical="center" wrapText="1"/>
    </xf>
    <xf numFmtId="0" fontId="0" fillId="24" borderId="10" xfId="0" applyFill="1" applyBorder="1" applyAlignment="1">
      <alignment horizontal="center" vertical="center" wrapText="1"/>
    </xf>
    <xf numFmtId="0" fontId="3" fillId="24" borderId="10" xfId="55" applyNumberFormat="1" applyFont="1" applyFill="1" applyBorder="1" applyAlignment="1">
      <alignment horizontal="center" vertical="center" wrapText="1"/>
    </xf>
    <xf numFmtId="0" fontId="3" fillId="24" borderId="10" xfId="55" applyFont="1" applyFill="1" applyBorder="1" applyAlignment="1">
      <alignment horizontal="center" vertical="center" wrapText="1"/>
    </xf>
    <xf numFmtId="1" fontId="3" fillId="24" borderId="10" xfId="55" applyNumberFormat="1" applyFont="1" applyFill="1" applyBorder="1" applyAlignment="1">
      <alignment horizontal="center" vertical="center" wrapText="1"/>
    </xf>
    <xf numFmtId="0" fontId="3" fillId="24" borderId="13" xfId="56" applyFont="1" applyFill="1" applyBorder="1" applyAlignment="1">
      <alignment horizontal="center" vertical="center"/>
    </xf>
    <xf numFmtId="164" fontId="3" fillId="24" borderId="13" xfId="55" applyNumberFormat="1" applyFont="1" applyFill="1" applyBorder="1" applyAlignment="1">
      <alignment horizontal="center" vertical="center" wrapText="1"/>
    </xf>
    <xf numFmtId="0" fontId="25" fillId="24" borderId="13" xfId="55" applyNumberFormat="1" applyFont="1" applyFill="1" applyBorder="1" applyAlignment="1">
      <alignment horizontal="center" vertical="center" wrapText="1"/>
    </xf>
    <xf numFmtId="0" fontId="3" fillId="24" borderId="13" xfId="55" applyNumberFormat="1" applyFont="1" applyFill="1" applyBorder="1" applyAlignment="1">
      <alignment horizontal="center" vertical="center" wrapText="1"/>
    </xf>
    <xf numFmtId="49" fontId="3" fillId="24" borderId="13" xfId="55" applyNumberFormat="1" applyFont="1" applyFill="1" applyBorder="1" applyAlignment="1">
      <alignment horizontal="center" vertical="center" wrapText="1"/>
    </xf>
    <xf numFmtId="49" fontId="25" fillId="24" borderId="10" xfId="138" applyNumberFormat="1" applyFont="1" applyFill="1" applyBorder="1" applyAlignment="1">
      <alignment horizontal="center" vertical="center"/>
    </xf>
    <xf numFmtId="0" fontId="0" fillId="24" borderId="50" xfId="0" applyFill="1" applyBorder="1" applyAlignment="1">
      <alignment horizontal="center" vertical="center"/>
    </xf>
    <xf numFmtId="2" fontId="25" fillId="24" borderId="13" xfId="138" applyNumberFormat="1" applyFont="1" applyFill="1" applyBorder="1" applyAlignment="1">
      <alignment horizontal="center" vertical="center"/>
    </xf>
    <xf numFmtId="1" fontId="25" fillId="24" borderId="13" xfId="138" applyNumberFormat="1" applyFont="1" applyFill="1" applyBorder="1" applyAlignment="1">
      <alignment horizontal="center" vertical="center"/>
    </xf>
    <xf numFmtId="0" fontId="3" fillId="24" borderId="10" xfId="56" applyFont="1" applyFill="1" applyBorder="1" applyAlignment="1">
      <alignment horizontal="center" vertical="center"/>
    </xf>
    <xf numFmtId="0" fontId="25" fillId="24" borderId="10" xfId="55" applyNumberFormat="1" applyFont="1" applyFill="1" applyBorder="1" applyAlignment="1">
      <alignment horizontal="center" vertical="center" wrapText="1"/>
    </xf>
    <xf numFmtId="0" fontId="25" fillId="24" borderId="10" xfId="138" applyFont="1" applyFill="1" applyBorder="1" applyAlignment="1">
      <alignment horizontal="center" vertical="center"/>
    </xf>
    <xf numFmtId="2" fontId="25" fillId="24" borderId="10" xfId="138" applyNumberFormat="1" applyFont="1" applyFill="1" applyBorder="1" applyAlignment="1">
      <alignment horizontal="center" vertical="center"/>
    </xf>
    <xf numFmtId="1" fontId="25" fillId="24" borderId="10" xfId="138" applyNumberFormat="1" applyFont="1" applyFill="1" applyBorder="1" applyAlignment="1">
      <alignment horizontal="center" vertical="center"/>
    </xf>
    <xf numFmtId="0" fontId="25" fillId="24" borderId="10" xfId="138" applyFont="1" applyFill="1" applyBorder="1" applyAlignment="1">
      <alignment horizontal="center" vertical="center" wrapText="1"/>
    </xf>
    <xf numFmtId="1" fontId="25" fillId="24" borderId="10" xfId="138" applyNumberFormat="1" applyFont="1" applyFill="1" applyBorder="1" applyAlignment="1">
      <alignment horizontal="center" vertical="center" wrapText="1"/>
    </xf>
    <xf numFmtId="0" fontId="3" fillId="30" borderId="15" xfId="43" applyFont="1" applyFill="1" applyBorder="1" applyAlignment="1">
      <alignment horizontal="center" vertical="center" wrapText="1"/>
    </xf>
    <xf numFmtId="0" fontId="3" fillId="30" borderId="15" xfId="138" applyFont="1" applyFill="1" applyBorder="1" applyAlignment="1">
      <alignment horizontal="center" vertical="center"/>
    </xf>
    <xf numFmtId="49" fontId="25" fillId="30" borderId="15" xfId="287" applyNumberFormat="1" applyFont="1" applyFill="1" applyBorder="1" applyAlignment="1">
      <alignment horizontal="center" vertical="center" wrapText="1"/>
    </xf>
    <xf numFmtId="2" fontId="3" fillId="30" borderId="15" xfId="43" applyNumberFormat="1" applyFont="1" applyFill="1" applyBorder="1" applyAlignment="1">
      <alignment horizontal="center" vertical="center" wrapText="1"/>
    </xf>
    <xf numFmtId="4" fontId="40" fillId="24" borderId="62" xfId="38" applyNumberFormat="1" applyFont="1" applyFill="1" applyBorder="1" applyAlignment="1"/>
    <xf numFmtId="0" fontId="25" fillId="0" borderId="15" xfId="38" applyFont="1" applyBorder="1" applyAlignment="1">
      <alignment horizontal="left" vertical="center" wrapText="1"/>
    </xf>
    <xf numFmtId="0" fontId="25" fillId="0" borderId="10" xfId="38" applyFont="1" applyBorder="1" applyAlignment="1">
      <alignment horizontal="left" vertical="center" wrapText="1"/>
    </xf>
    <xf numFmtId="0" fontId="5" fillId="0" borderId="62" xfId="38" applyFont="1" applyFill="1" applyBorder="1" applyAlignment="1">
      <alignment vertical="center" wrapText="1"/>
    </xf>
    <xf numFmtId="0" fontId="5" fillId="0" borderId="64" xfId="38" applyFont="1" applyFill="1" applyBorder="1" applyAlignment="1">
      <alignment vertical="center" wrapText="1"/>
    </xf>
    <xf numFmtId="165" fontId="5" fillId="24" borderId="69" xfId="38" applyNumberFormat="1" applyFont="1" applyFill="1" applyBorder="1" applyAlignment="1"/>
    <xf numFmtId="165" fontId="5" fillId="24" borderId="71" xfId="38" applyNumberFormat="1" applyFont="1" applyFill="1" applyBorder="1" applyAlignment="1"/>
    <xf numFmtId="165" fontId="5" fillId="24" borderId="62" xfId="38" applyNumberFormat="1" applyFont="1" applyFill="1" applyBorder="1" applyAlignment="1"/>
    <xf numFmtId="165" fontId="5" fillId="24" borderId="64" xfId="38" applyNumberFormat="1" applyFont="1" applyFill="1" applyBorder="1" applyAlignment="1"/>
    <xf numFmtId="0" fontId="41" fillId="0" borderId="62" xfId="0" applyFont="1" applyFill="1" applyBorder="1"/>
    <xf numFmtId="4" fontId="40" fillId="24" borderId="64" xfId="38" applyNumberFormat="1" applyFont="1" applyFill="1" applyBorder="1" applyAlignment="1"/>
    <xf numFmtId="0" fontId="41" fillId="0" borderId="71" xfId="0" applyFont="1" applyFill="1" applyBorder="1"/>
    <xf numFmtId="0" fontId="0" fillId="0" borderId="62" xfId="0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4" fontId="2" fillId="24" borderId="62" xfId="38" applyNumberFormat="1" applyFont="1" applyFill="1" applyBorder="1" applyAlignment="1"/>
    <xf numFmtId="4" fontId="2" fillId="24" borderId="64" xfId="38" applyNumberFormat="1" applyFont="1" applyFill="1" applyBorder="1" applyAlignment="1"/>
    <xf numFmtId="49" fontId="3" fillId="24" borderId="10" xfId="138" applyNumberFormat="1" applyFont="1" applyFill="1" applyBorder="1" applyAlignment="1">
      <alignment horizontal="center" vertical="center"/>
    </xf>
    <xf numFmtId="0" fontId="51" fillId="24" borderId="50" xfId="0" applyFont="1" applyFill="1" applyBorder="1" applyAlignment="1">
      <alignment horizontal="center" vertical="center"/>
    </xf>
    <xf numFmtId="165" fontId="3" fillId="24" borderId="13" xfId="138" applyNumberFormat="1" applyFont="1" applyFill="1" applyBorder="1" applyAlignment="1">
      <alignment horizontal="center" vertical="center"/>
    </xf>
    <xf numFmtId="0" fontId="3" fillId="24" borderId="10" xfId="43" applyFont="1" applyFill="1" applyBorder="1" applyAlignment="1">
      <alignment horizontal="center" vertical="center" wrapText="1"/>
    </xf>
    <xf numFmtId="0" fontId="3" fillId="24" borderId="10" xfId="138" applyFont="1" applyFill="1" applyBorder="1" applyAlignment="1">
      <alignment horizontal="center" vertical="center"/>
    </xf>
    <xf numFmtId="49" fontId="25" fillId="24" borderId="10" xfId="287" applyNumberFormat="1" applyFont="1" applyFill="1" applyBorder="1" applyAlignment="1">
      <alignment horizontal="center" vertical="center" wrapText="1"/>
    </xf>
    <xf numFmtId="2" fontId="3" fillId="24" borderId="10" xfId="43" applyNumberFormat="1" applyFont="1" applyFill="1" applyBorder="1" applyAlignment="1">
      <alignment horizontal="center" vertical="center" wrapText="1"/>
    </xf>
    <xf numFmtId="0" fontId="0" fillId="24" borderId="10" xfId="0" applyFill="1" applyBorder="1"/>
    <xf numFmtId="0" fontId="0" fillId="24" borderId="10" xfId="0" applyFill="1" applyBorder="1" applyAlignment="1">
      <alignment wrapText="1"/>
    </xf>
    <xf numFmtId="2" fontId="26" fillId="24" borderId="10" xfId="0" applyNumberFormat="1" applyFont="1" applyFill="1" applyBorder="1" applyAlignment="1">
      <alignment horizontal="center" wrapText="1"/>
    </xf>
    <xf numFmtId="0" fontId="0" fillId="24" borderId="18" xfId="0" applyFill="1" applyBorder="1"/>
    <xf numFmtId="0" fontId="0" fillId="24" borderId="18" xfId="0" applyFill="1" applyBorder="1" applyAlignment="1">
      <alignment wrapText="1"/>
    </xf>
    <xf numFmtId="0" fontId="26" fillId="24" borderId="18" xfId="0" applyFont="1" applyFill="1" applyBorder="1" applyAlignment="1">
      <alignment horizontal="right" wrapText="1"/>
    </xf>
    <xf numFmtId="2" fontId="26" fillId="24" borderId="18" xfId="0" applyNumberFormat="1" applyFont="1" applyFill="1" applyBorder="1" applyAlignment="1">
      <alignment horizontal="center" wrapText="1"/>
    </xf>
    <xf numFmtId="1" fontId="26" fillId="24" borderId="18" xfId="0" applyNumberFormat="1" applyFont="1" applyFill="1" applyBorder="1" applyAlignment="1">
      <alignment horizontal="center" vertical="center"/>
    </xf>
    <xf numFmtId="0" fontId="52" fillId="0" borderId="0" xfId="0" applyFont="1"/>
    <xf numFmtId="0" fontId="53" fillId="0" borderId="0" xfId="0" applyFont="1"/>
    <xf numFmtId="0" fontId="54" fillId="0" borderId="0" xfId="38" applyFont="1" applyAlignment="1">
      <alignment horizontal="center" vertical="center"/>
    </xf>
    <xf numFmtId="0" fontId="54" fillId="0" borderId="0" xfId="38" applyFont="1" applyBorder="1" applyAlignment="1">
      <alignment horizontal="center" vertical="center"/>
    </xf>
    <xf numFmtId="4" fontId="40" fillId="24" borderId="71" xfId="38" applyNumberFormat="1" applyFont="1" applyFill="1" applyBorder="1" applyAlignment="1"/>
    <xf numFmtId="0" fontId="2" fillId="24" borderId="51" xfId="38" applyFont="1" applyFill="1" applyBorder="1" applyAlignment="1">
      <alignment horizontal="center"/>
    </xf>
    <xf numFmtId="0" fontId="2" fillId="24" borderId="26" xfId="38" applyFont="1" applyFill="1" applyBorder="1" applyAlignment="1">
      <alignment horizontal="center"/>
    </xf>
    <xf numFmtId="0" fontId="2" fillId="24" borderId="19" xfId="38" applyFont="1" applyFill="1" applyBorder="1" applyAlignment="1">
      <alignment horizontal="center"/>
    </xf>
    <xf numFmtId="0" fontId="2" fillId="24" borderId="23" xfId="38" applyFont="1" applyFill="1" applyBorder="1" applyAlignment="1">
      <alignment horizontal="center"/>
    </xf>
    <xf numFmtId="0" fontId="2" fillId="24" borderId="18" xfId="57" applyFont="1" applyFill="1" applyBorder="1" applyAlignment="1">
      <alignment horizontal="center"/>
    </xf>
    <xf numFmtId="0" fontId="2" fillId="24" borderId="18" xfId="38" applyFont="1" applyFill="1" applyBorder="1" applyAlignment="1">
      <alignment horizontal="center"/>
    </xf>
    <xf numFmtId="0" fontId="2" fillId="24" borderId="20" xfId="38" applyFont="1" applyFill="1" applyBorder="1" applyAlignment="1">
      <alignment horizontal="center"/>
    </xf>
    <xf numFmtId="1" fontId="2" fillId="24" borderId="56" xfId="38" applyNumberFormat="1" applyFont="1" applyFill="1" applyBorder="1" applyAlignment="1">
      <alignment horizontal="center"/>
    </xf>
    <xf numFmtId="0" fontId="2" fillId="24" borderId="14" xfId="38" applyFont="1" applyFill="1" applyBorder="1" applyAlignment="1">
      <alignment horizontal="center"/>
    </xf>
    <xf numFmtId="165" fontId="2" fillId="24" borderId="52" xfId="38" applyNumberFormat="1" applyFont="1" applyFill="1" applyBorder="1" applyAlignment="1">
      <alignment horizontal="center"/>
    </xf>
    <xf numFmtId="0" fontId="2" fillId="24" borderId="15" xfId="57" applyFont="1" applyFill="1" applyBorder="1" applyAlignment="1">
      <alignment horizontal="center"/>
    </xf>
    <xf numFmtId="0" fontId="2" fillId="24" borderId="16" xfId="38" applyFont="1" applyFill="1" applyBorder="1" applyAlignment="1">
      <alignment horizontal="center"/>
    </xf>
    <xf numFmtId="165" fontId="2" fillId="24" borderId="54" xfId="38" applyNumberFormat="1" applyFont="1" applyFill="1" applyBorder="1" applyAlignment="1">
      <alignment horizontal="center"/>
    </xf>
    <xf numFmtId="0" fontId="2" fillId="24" borderId="25" xfId="38" applyFont="1" applyFill="1" applyBorder="1" applyAlignment="1">
      <alignment horizontal="center"/>
    </xf>
    <xf numFmtId="165" fontId="2" fillId="24" borderId="51" xfId="38" applyNumberFormat="1" applyFont="1" applyFill="1" applyBorder="1" applyAlignment="1">
      <alignment horizontal="center"/>
    </xf>
    <xf numFmtId="165" fontId="2" fillId="24" borderId="11" xfId="57" applyNumberFormat="1" applyFont="1" applyFill="1" applyBorder="1" applyAlignment="1">
      <alignment horizontal="center"/>
    </xf>
    <xf numFmtId="0" fontId="2" fillId="24" borderId="11" xfId="38" applyFont="1" applyFill="1" applyBorder="1" applyAlignment="1">
      <alignment horizontal="center"/>
    </xf>
    <xf numFmtId="0" fontId="2" fillId="24" borderId="24" xfId="38" applyFont="1" applyFill="1" applyBorder="1" applyAlignment="1">
      <alignment horizontal="center"/>
    </xf>
    <xf numFmtId="0" fontId="2" fillId="24" borderId="50" xfId="38" applyFont="1" applyFill="1" applyBorder="1" applyAlignment="1">
      <alignment horizontal="center"/>
    </xf>
    <xf numFmtId="0" fontId="2" fillId="24" borderId="13" xfId="57" applyFont="1" applyFill="1" applyBorder="1" applyAlignment="1">
      <alignment horizontal="center"/>
    </xf>
    <xf numFmtId="0" fontId="2" fillId="24" borderId="13" xfId="38" applyFont="1" applyFill="1" applyBorder="1" applyAlignment="1">
      <alignment horizontal="center"/>
    </xf>
    <xf numFmtId="0" fontId="2" fillId="24" borderId="27" xfId="38" applyFont="1" applyFill="1" applyBorder="1" applyAlignment="1">
      <alignment horizontal="center"/>
    </xf>
    <xf numFmtId="165" fontId="2" fillId="24" borderId="15" xfId="57" applyNumberFormat="1" applyFont="1" applyFill="1" applyBorder="1" applyAlignment="1">
      <alignment horizontal="center"/>
    </xf>
    <xf numFmtId="0" fontId="2" fillId="24" borderId="15" xfId="38" applyFont="1" applyFill="1" applyBorder="1" applyAlignment="1">
      <alignment horizontal="center"/>
    </xf>
    <xf numFmtId="1" fontId="2" fillId="24" borderId="18" xfId="57" applyNumberFormat="1" applyFont="1" applyFill="1" applyBorder="1" applyAlignment="1">
      <alignment horizontal="center"/>
    </xf>
    <xf numFmtId="0" fontId="2" fillId="24" borderId="52" xfId="38" applyFont="1" applyFill="1" applyBorder="1" applyAlignment="1">
      <alignment horizontal="center"/>
    </xf>
    <xf numFmtId="165" fontId="2" fillId="24" borderId="15" xfId="38" applyNumberFormat="1" applyFont="1" applyFill="1" applyBorder="1" applyAlignment="1">
      <alignment horizontal="center"/>
    </xf>
    <xf numFmtId="165" fontId="2" fillId="24" borderId="11" xfId="38" applyNumberFormat="1" applyFont="1" applyFill="1" applyBorder="1" applyAlignment="1">
      <alignment horizontal="center"/>
    </xf>
    <xf numFmtId="0" fontId="41" fillId="0" borderId="52" xfId="0" applyFont="1" applyFill="1" applyBorder="1" applyAlignment="1">
      <alignment horizontal="center"/>
    </xf>
    <xf numFmtId="0" fontId="41" fillId="0" borderId="15" xfId="0" applyFont="1" applyFill="1" applyBorder="1" applyAlignment="1">
      <alignment horizontal="center"/>
    </xf>
    <xf numFmtId="165" fontId="41" fillId="0" borderId="16" xfId="0" applyNumberFormat="1" applyFont="1" applyFill="1" applyBorder="1" applyAlignment="1">
      <alignment horizontal="center"/>
    </xf>
    <xf numFmtId="0" fontId="41" fillId="0" borderId="23" xfId="0" applyFont="1" applyFill="1" applyBorder="1" applyAlignment="1">
      <alignment horizontal="center"/>
    </xf>
    <xf numFmtId="0" fontId="41" fillId="0" borderId="18" xfId="0" applyFont="1" applyFill="1" applyBorder="1" applyAlignment="1">
      <alignment horizontal="center"/>
    </xf>
    <xf numFmtId="0" fontId="41" fillId="0" borderId="20" xfId="0" applyFont="1" applyFill="1" applyBorder="1" applyAlignment="1">
      <alignment horizontal="center"/>
    </xf>
    <xf numFmtId="0" fontId="41" fillId="0" borderId="51" xfId="0" applyFont="1" applyFill="1" applyBorder="1" applyAlignment="1">
      <alignment horizontal="center"/>
    </xf>
    <xf numFmtId="0" fontId="41" fillId="0" borderId="11" xfId="0" applyFont="1" applyFill="1" applyBorder="1" applyAlignment="1">
      <alignment horizontal="center"/>
    </xf>
    <xf numFmtId="165" fontId="41" fillId="0" borderId="11" xfId="0" applyNumberFormat="1" applyFont="1" applyFill="1" applyBorder="1" applyAlignment="1">
      <alignment horizontal="center"/>
    </xf>
    <xf numFmtId="0" fontId="41" fillId="0" borderId="26" xfId="0" applyFont="1" applyFill="1" applyBorder="1" applyAlignment="1">
      <alignment horizontal="center"/>
    </xf>
    <xf numFmtId="0" fontId="41" fillId="0" borderId="50" xfId="0" applyFont="1" applyFill="1" applyBorder="1" applyAlignment="1">
      <alignment horizontal="center"/>
    </xf>
    <xf numFmtId="0" fontId="41" fillId="0" borderId="13" xfId="0" applyFont="1" applyFill="1" applyBorder="1" applyAlignment="1">
      <alignment horizontal="center"/>
    </xf>
    <xf numFmtId="0" fontId="41" fillId="0" borderId="27" xfId="0" applyFont="1" applyFill="1" applyBorder="1" applyAlignment="1">
      <alignment horizontal="center"/>
    </xf>
    <xf numFmtId="1" fontId="2" fillId="24" borderId="73" xfId="38" applyNumberFormat="1" applyFont="1" applyFill="1" applyBorder="1" applyAlignment="1">
      <alignment horizontal="center"/>
    </xf>
    <xf numFmtId="3" fontId="2" fillId="24" borderId="23" xfId="38" applyNumberFormat="1" applyFont="1" applyFill="1" applyBorder="1" applyAlignment="1">
      <alignment horizontal="center"/>
    </xf>
    <xf numFmtId="3" fontId="2" fillId="24" borderId="18" xfId="57" applyNumberFormat="1" applyFont="1" applyFill="1" applyBorder="1" applyAlignment="1">
      <alignment horizontal="center"/>
    </xf>
    <xf numFmtId="3" fontId="2" fillId="24" borderId="20" xfId="38" applyNumberFormat="1" applyFont="1" applyFill="1" applyBorder="1" applyAlignment="1">
      <alignment horizontal="center"/>
    </xf>
    <xf numFmtId="3" fontId="2" fillId="24" borderId="52" xfId="38" applyNumberFormat="1" applyFont="1" applyFill="1" applyBorder="1" applyAlignment="1">
      <alignment horizontal="center"/>
    </xf>
    <xf numFmtId="3" fontId="2" fillId="24" borderId="15" xfId="57" applyNumberFormat="1" applyFont="1" applyFill="1" applyBorder="1" applyAlignment="1">
      <alignment horizontal="center"/>
    </xf>
    <xf numFmtId="3" fontId="2" fillId="24" borderId="51" xfId="38" applyNumberFormat="1" applyFont="1" applyFill="1" applyBorder="1" applyAlignment="1">
      <alignment horizontal="center"/>
    </xf>
    <xf numFmtId="3" fontId="2" fillId="24" borderId="11" xfId="57" applyNumberFormat="1" applyFont="1" applyFill="1" applyBorder="1" applyAlignment="1">
      <alignment horizontal="center"/>
    </xf>
    <xf numFmtId="3" fontId="2" fillId="24" borderId="50" xfId="38" applyNumberFormat="1" applyFont="1" applyFill="1" applyBorder="1" applyAlignment="1">
      <alignment horizontal="center"/>
    </xf>
    <xf numFmtId="3" fontId="2" fillId="24" borderId="13" xfId="57" applyNumberFormat="1" applyFont="1" applyFill="1" applyBorder="1" applyAlignment="1">
      <alignment horizontal="center"/>
    </xf>
    <xf numFmtId="165" fontId="2" fillId="24" borderId="16" xfId="38" applyNumberFormat="1" applyFont="1" applyFill="1" applyBorder="1" applyAlignment="1">
      <alignment horizontal="center"/>
    </xf>
    <xf numFmtId="3" fontId="2" fillId="24" borderId="13" xfId="38" applyNumberFormat="1" applyFont="1" applyFill="1" applyBorder="1" applyAlignment="1">
      <alignment horizontal="center"/>
    </xf>
    <xf numFmtId="3" fontId="2" fillId="24" borderId="27" xfId="38" applyNumberFormat="1" applyFont="1" applyFill="1" applyBorder="1" applyAlignment="1">
      <alignment horizontal="center"/>
    </xf>
    <xf numFmtId="1" fontId="41" fillId="0" borderId="13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right" vertical="center"/>
    </xf>
    <xf numFmtId="165" fontId="2" fillId="24" borderId="14" xfId="38" applyNumberFormat="1" applyFont="1" applyFill="1" applyBorder="1" applyAlignment="1">
      <alignment horizontal="center"/>
    </xf>
    <xf numFmtId="165" fontId="40" fillId="24" borderId="14" xfId="38" applyNumberFormat="1" applyFont="1" applyFill="1" applyBorder="1" applyAlignment="1">
      <alignment horizontal="center" vertical="center"/>
    </xf>
    <xf numFmtId="166" fontId="2" fillId="24" borderId="52" xfId="38" applyNumberFormat="1" applyFont="1" applyFill="1" applyBorder="1" applyAlignment="1">
      <alignment horizontal="center"/>
    </xf>
    <xf numFmtId="166" fontId="2" fillId="24" borderId="15" xfId="57" applyNumberFormat="1" applyFont="1" applyFill="1" applyBorder="1" applyAlignment="1">
      <alignment horizontal="center"/>
    </xf>
    <xf numFmtId="4" fontId="2" fillId="24" borderId="16" xfId="38" applyNumberFormat="1" applyFont="1" applyFill="1" applyBorder="1" applyAlignment="1">
      <alignment horizontal="center"/>
    </xf>
    <xf numFmtId="1" fontId="40" fillId="24" borderId="14" xfId="38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5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24" xfId="38" applyFont="1" applyFill="1" applyBorder="1" applyAlignment="1">
      <alignment horizontal="center" vertical="center" wrapText="1"/>
    </xf>
    <xf numFmtId="0" fontId="2" fillId="0" borderId="75" xfId="38" applyFont="1" applyFill="1" applyBorder="1" applyAlignment="1">
      <alignment horizontal="center" vertical="center" wrapText="1"/>
    </xf>
    <xf numFmtId="0" fontId="54" fillId="0" borderId="0" xfId="38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9" fillId="0" borderId="14" xfId="0" applyFont="1" applyFill="1" applyBorder="1" applyAlignment="1">
      <alignment horizontal="center" vertical="center"/>
    </xf>
    <xf numFmtId="0" fontId="49" fillId="0" borderId="15" xfId="0" applyFont="1" applyFill="1" applyBorder="1" applyAlignment="1">
      <alignment horizontal="center" vertical="center"/>
    </xf>
    <xf numFmtId="0" fontId="49" fillId="0" borderId="72" xfId="0" applyFont="1" applyFill="1" applyBorder="1" applyAlignment="1">
      <alignment horizontal="center" vertical="center"/>
    </xf>
    <xf numFmtId="0" fontId="49" fillId="0" borderId="19" xfId="0" applyFont="1" applyFill="1" applyBorder="1" applyAlignment="1">
      <alignment horizontal="center" vertical="center"/>
    </xf>
    <xf numFmtId="0" fontId="49" fillId="0" borderId="18" xfId="0" applyFont="1" applyFill="1" applyBorder="1" applyAlignment="1">
      <alignment horizontal="center" vertical="center"/>
    </xf>
    <xf numFmtId="0" fontId="49" fillId="0" borderId="22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48" fillId="0" borderId="53" xfId="0" applyFont="1" applyBorder="1" applyAlignment="1">
      <alignment horizontal="left" vertical="center"/>
    </xf>
    <xf numFmtId="0" fontId="48" fillId="0" borderId="55" xfId="0" applyFont="1" applyBorder="1" applyAlignment="1">
      <alignment horizontal="left" vertical="center"/>
    </xf>
    <xf numFmtId="0" fontId="48" fillId="0" borderId="70" xfId="0" applyFont="1" applyBorder="1" applyAlignment="1">
      <alignment horizontal="left" vertical="center"/>
    </xf>
    <xf numFmtId="0" fontId="48" fillId="0" borderId="73" xfId="0" applyFont="1" applyBorder="1" applyAlignment="1">
      <alignment horizontal="left" vertical="center"/>
    </xf>
    <xf numFmtId="0" fontId="48" fillId="0" borderId="66" xfId="0" applyFont="1" applyBorder="1" applyAlignment="1">
      <alignment horizontal="left" vertical="center"/>
    </xf>
    <xf numFmtId="0" fontId="48" fillId="0" borderId="68" xfId="0" applyFont="1" applyBorder="1" applyAlignment="1">
      <alignment horizontal="left" vertical="center"/>
    </xf>
    <xf numFmtId="0" fontId="50" fillId="0" borderId="0" xfId="0" applyFont="1" applyFill="1" applyBorder="1" applyAlignment="1">
      <alignment horizontal="left"/>
    </xf>
    <xf numFmtId="0" fontId="48" fillId="0" borderId="62" xfId="0" applyFont="1" applyFill="1" applyBorder="1" applyAlignment="1">
      <alignment horizontal="left" vertical="center"/>
    </xf>
    <xf numFmtId="0" fontId="48" fillId="0" borderId="64" xfId="0" applyFont="1" applyFill="1" applyBorder="1" applyAlignment="1">
      <alignment horizontal="left" vertical="center"/>
    </xf>
    <xf numFmtId="0" fontId="41" fillId="0" borderId="53" xfId="0" applyFont="1" applyBorder="1" applyAlignment="1">
      <alignment horizontal="center" vertical="center"/>
    </xf>
    <xf numFmtId="0" fontId="41" fillId="0" borderId="55" xfId="0" applyFont="1" applyBorder="1" applyAlignment="1">
      <alignment horizontal="center" vertical="center"/>
    </xf>
    <xf numFmtId="0" fontId="41" fillId="0" borderId="62" xfId="0" applyFont="1" applyBorder="1" applyAlignment="1">
      <alignment horizontal="center" vertical="center"/>
    </xf>
    <xf numFmtId="0" fontId="41" fillId="0" borderId="64" xfId="0" applyFont="1" applyBorder="1" applyAlignment="1">
      <alignment horizontal="center" vertical="center"/>
    </xf>
    <xf numFmtId="0" fontId="41" fillId="0" borderId="54" xfId="0" applyFont="1" applyBorder="1" applyAlignment="1">
      <alignment horizontal="center" vertical="center"/>
    </xf>
    <xf numFmtId="0" fontId="41" fillId="0" borderId="56" xfId="0" applyFont="1" applyBorder="1" applyAlignment="1">
      <alignment horizontal="center" vertical="center"/>
    </xf>
    <xf numFmtId="0" fontId="49" fillId="0" borderId="66" xfId="0" applyFont="1" applyBorder="1" applyAlignment="1">
      <alignment horizontal="center" vertical="top"/>
    </xf>
    <xf numFmtId="0" fontId="49" fillId="0" borderId="67" xfId="0" applyFont="1" applyBorder="1" applyAlignment="1">
      <alignment horizontal="center"/>
    </xf>
    <xf numFmtId="0" fontId="49" fillId="0" borderId="68" xfId="0" applyFont="1" applyBorder="1" applyAlignment="1">
      <alignment horizontal="center"/>
    </xf>
    <xf numFmtId="0" fontId="41" fillId="0" borderId="66" xfId="0" applyFont="1" applyBorder="1" applyAlignment="1">
      <alignment horizontal="center" vertical="center" wrapText="1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48" fillId="0" borderId="53" xfId="0" applyFont="1" applyFill="1" applyBorder="1" applyAlignment="1">
      <alignment horizontal="left" vertical="center"/>
    </xf>
    <xf numFmtId="0" fontId="48" fillId="0" borderId="55" xfId="0" applyFont="1" applyFill="1" applyBorder="1" applyAlignment="1">
      <alignment horizontal="left" vertical="center"/>
    </xf>
    <xf numFmtId="0" fontId="48" fillId="0" borderId="70" xfId="0" applyFont="1" applyFill="1" applyBorder="1" applyAlignment="1">
      <alignment horizontal="left" vertical="center"/>
    </xf>
    <xf numFmtId="0" fontId="48" fillId="0" borderId="73" xfId="0" applyFont="1" applyFill="1" applyBorder="1" applyAlignment="1">
      <alignment horizontal="left" vertical="center"/>
    </xf>
    <xf numFmtId="1" fontId="5" fillId="0" borderId="38" xfId="38" applyNumberFormat="1" applyFont="1" applyFill="1" applyBorder="1" applyAlignment="1">
      <alignment horizontal="center" vertical="center"/>
    </xf>
    <xf numFmtId="1" fontId="5" fillId="0" borderId="65" xfId="38" applyNumberFormat="1" applyFont="1" applyFill="1" applyBorder="1" applyAlignment="1">
      <alignment horizontal="center" vertical="center"/>
    </xf>
    <xf numFmtId="0" fontId="5" fillId="0" borderId="62" xfId="38" applyFont="1" applyFill="1" applyBorder="1" applyAlignment="1">
      <alignment horizontal="center" vertical="center" wrapText="1"/>
    </xf>
    <xf numFmtId="0" fontId="5" fillId="0" borderId="71" xfId="38" applyFont="1" applyFill="1" applyBorder="1" applyAlignment="1">
      <alignment horizontal="center" vertical="center" wrapText="1"/>
    </xf>
    <xf numFmtId="2" fontId="5" fillId="0" borderId="63" xfId="38" applyNumberFormat="1" applyFont="1" applyFill="1" applyBorder="1" applyAlignment="1">
      <alignment horizontal="center" vertical="center"/>
    </xf>
    <xf numFmtId="2" fontId="5" fillId="0" borderId="76" xfId="38" applyNumberFormat="1" applyFont="1" applyFill="1" applyBorder="1" applyAlignment="1">
      <alignment horizontal="center" vertical="center"/>
    </xf>
    <xf numFmtId="0" fontId="5" fillId="0" borderId="53" xfId="38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49" fontId="47" fillId="0" borderId="0" xfId="51" applyNumberFormat="1" applyFont="1" applyFill="1" applyBorder="1" applyAlignment="1">
      <alignment horizontal="left"/>
    </xf>
    <xf numFmtId="0" fontId="39" fillId="28" borderId="57" xfId="0" applyFont="1" applyFill="1" applyBorder="1" applyAlignment="1">
      <alignment horizontal="left"/>
    </xf>
    <xf numFmtId="0" fontId="39" fillId="28" borderId="0" xfId="0" applyFont="1" applyFill="1" applyBorder="1" applyAlignment="1">
      <alignment horizontal="left"/>
    </xf>
    <xf numFmtId="0" fontId="39" fillId="28" borderId="58" xfId="0" applyFont="1" applyFill="1" applyBorder="1" applyAlignment="1">
      <alignment horizontal="left"/>
    </xf>
    <xf numFmtId="0" fontId="39" fillId="28" borderId="59" xfId="0" applyFont="1" applyFill="1" applyBorder="1" applyAlignment="1">
      <alignment horizontal="left"/>
    </xf>
    <xf numFmtId="0" fontId="39" fillId="28" borderId="60" xfId="0" applyFont="1" applyFill="1" applyBorder="1" applyAlignment="1">
      <alignment horizontal="left"/>
    </xf>
    <xf numFmtId="0" fontId="39" fillId="28" borderId="61" xfId="0" applyFont="1" applyFill="1" applyBorder="1" applyAlignment="1">
      <alignment horizontal="left"/>
    </xf>
    <xf numFmtId="3" fontId="4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2" fontId="5" fillId="0" borderId="74" xfId="38" applyNumberFormat="1" applyFont="1" applyFill="1" applyBorder="1" applyAlignment="1">
      <alignment horizontal="center" vertical="center"/>
    </xf>
    <xf numFmtId="0" fontId="5" fillId="0" borderId="64" xfId="38" applyFont="1" applyFill="1" applyBorder="1" applyAlignment="1">
      <alignment horizontal="center" vertical="center" wrapText="1"/>
    </xf>
    <xf numFmtId="0" fontId="48" fillId="0" borderId="67" xfId="0" applyFont="1" applyBorder="1" applyAlignment="1">
      <alignment horizontal="center" vertical="top"/>
    </xf>
    <xf numFmtId="0" fontId="2" fillId="24" borderId="0" xfId="0" applyFont="1" applyFill="1" applyAlignment="1">
      <alignment wrapText="1"/>
    </xf>
    <xf numFmtId="0" fontId="0" fillId="24" borderId="0" xfId="0" applyFill="1" applyAlignment="1"/>
    <xf numFmtId="0" fontId="54" fillId="0" borderId="0" xfId="38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7" xfId="138" applyFont="1" applyBorder="1" applyAlignment="1">
      <alignment horizontal="center" vertical="center"/>
    </xf>
    <xf numFmtId="49" fontId="3" fillId="25" borderId="10" xfId="182" applyNumberFormat="1" applyFont="1" applyFill="1" applyBorder="1" applyAlignment="1">
      <alignment horizontal="center" vertical="center" wrapText="1"/>
    </xf>
    <xf numFmtId="0" fontId="4" fillId="0" borderId="10" xfId="145" applyFont="1" applyBorder="1" applyAlignment="1">
      <alignment horizontal="center" vertical="center" wrapText="1"/>
    </xf>
    <xf numFmtId="0" fontId="55" fillId="0" borderId="0" xfId="38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29" fillId="0" borderId="22" xfId="0" applyFont="1" applyBorder="1" applyAlignment="1">
      <alignment horizontal="right" wrapText="1"/>
    </xf>
    <xf numFmtId="0" fontId="29" fillId="0" borderId="23" xfId="0" applyFont="1" applyBorder="1" applyAlignment="1">
      <alignment horizontal="right" wrapText="1"/>
    </xf>
    <xf numFmtId="0" fontId="26" fillId="24" borderId="10" xfId="0" applyFont="1" applyFill="1" applyBorder="1" applyAlignment="1">
      <alignment horizontal="right" wrapText="1"/>
    </xf>
    <xf numFmtId="49" fontId="25" fillId="26" borderId="10" xfId="145" applyNumberFormat="1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right" wrapText="1"/>
    </xf>
    <xf numFmtId="0" fontId="32" fillId="0" borderId="10" xfId="0" applyFont="1" applyBorder="1" applyAlignment="1">
      <alignment horizontal="right"/>
    </xf>
    <xf numFmtId="0" fontId="29" fillId="0" borderId="22" xfId="0" applyFont="1" applyBorder="1" applyAlignment="1">
      <alignment horizontal="right"/>
    </xf>
    <xf numFmtId="0" fontId="29" fillId="0" borderId="23" xfId="0" applyFont="1" applyBorder="1" applyAlignment="1">
      <alignment horizontal="right"/>
    </xf>
    <xf numFmtId="49" fontId="25" fillId="25" borderId="10" xfId="145" applyNumberFormat="1" applyFont="1" applyFill="1" applyBorder="1" applyAlignment="1">
      <alignment horizontal="center" vertical="center" wrapText="1"/>
    </xf>
    <xf numFmtId="0" fontId="29" fillId="0" borderId="17" xfId="224" applyFont="1" applyFill="1" applyBorder="1" applyAlignment="1">
      <alignment horizontal="center" vertical="center" wrapText="1"/>
    </xf>
    <xf numFmtId="0" fontId="29" fillId="0" borderId="10" xfId="224" applyFont="1" applyFill="1" applyBorder="1" applyAlignment="1">
      <alignment horizontal="center" vertical="center" wrapText="1"/>
    </xf>
    <xf numFmtId="0" fontId="25" fillId="0" borderId="47" xfId="0" applyFont="1" applyFill="1" applyBorder="1" applyAlignment="1">
      <alignment horizontal="center" vertical="center" wrapText="1"/>
    </xf>
    <xf numFmtId="0" fontId="25" fillId="0" borderId="48" xfId="0" applyFont="1" applyFill="1" applyBorder="1" applyAlignment="1">
      <alignment horizontal="center" vertical="center" wrapText="1"/>
    </xf>
    <xf numFmtId="0" fontId="3" fillId="0" borderId="41" xfId="137" applyFont="1" applyFill="1" applyBorder="1" applyAlignment="1">
      <alignment horizontal="center" vertical="center" wrapText="1"/>
    </xf>
    <xf numFmtId="0" fontId="3" fillId="0" borderId="42" xfId="137" applyFont="1" applyFill="1" applyBorder="1" applyAlignment="1">
      <alignment horizontal="center" vertical="center" wrapText="1"/>
    </xf>
    <xf numFmtId="49" fontId="3" fillId="0" borderId="41" xfId="137" applyNumberFormat="1" applyFont="1" applyFill="1" applyBorder="1" applyAlignment="1">
      <alignment horizontal="center" vertical="center" wrapText="1"/>
    </xf>
    <xf numFmtId="49" fontId="3" fillId="0" borderId="42" xfId="137" applyNumberFormat="1" applyFont="1" applyFill="1" applyBorder="1" applyAlignment="1">
      <alignment horizontal="center" vertical="center" wrapText="1"/>
    </xf>
    <xf numFmtId="0" fontId="25" fillId="0" borderId="41" xfId="0" applyFont="1" applyFill="1" applyBorder="1" applyAlignment="1">
      <alignment horizontal="center" vertical="center" wrapText="1"/>
    </xf>
    <xf numFmtId="0" fontId="25" fillId="0" borderId="42" xfId="0" applyFont="1" applyFill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center" vertical="center" wrapText="1"/>
    </xf>
    <xf numFmtId="0" fontId="25" fillId="0" borderId="43" xfId="0" applyFont="1" applyFill="1" applyBorder="1" applyAlignment="1">
      <alignment horizontal="center" vertical="center" wrapText="1"/>
    </xf>
    <xf numFmtId="0" fontId="3" fillId="0" borderId="25" xfId="138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13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8" fillId="0" borderId="15" xfId="575" applyFont="1" applyBorder="1" applyAlignment="1">
      <alignment horizontal="center"/>
    </xf>
    <xf numFmtId="0" fontId="25" fillId="24" borderId="18" xfId="0" applyFont="1" applyFill="1" applyBorder="1" applyAlignment="1">
      <alignment horizontal="right" wrapText="1"/>
    </xf>
    <xf numFmtId="0" fontId="3" fillId="0" borderId="28" xfId="56" applyFont="1" applyFill="1" applyBorder="1" applyAlignment="1">
      <alignment horizontal="center" vertical="center"/>
    </xf>
    <xf numFmtId="0" fontId="3" fillId="0" borderId="25" xfId="56" applyFont="1" applyFill="1" applyBorder="1" applyAlignment="1">
      <alignment horizontal="center" vertical="center"/>
    </xf>
    <xf numFmtId="164" fontId="3" fillId="0" borderId="45" xfId="55" applyNumberFormat="1" applyFont="1" applyFill="1" applyBorder="1" applyAlignment="1">
      <alignment horizontal="center" vertical="center" wrapText="1"/>
    </xf>
    <xf numFmtId="164" fontId="3" fillId="0" borderId="11" xfId="55" applyNumberFormat="1" applyFont="1" applyFill="1" applyBorder="1" applyAlignment="1">
      <alignment horizontal="center" vertical="center" wrapText="1"/>
    </xf>
    <xf numFmtId="0" fontId="25" fillId="0" borderId="45" xfId="55" applyNumberFormat="1" applyFont="1" applyFill="1" applyBorder="1" applyAlignment="1">
      <alignment horizontal="center" vertical="center" wrapText="1"/>
    </xf>
    <xf numFmtId="0" fontId="25" fillId="0" borderId="11" xfId="55" applyNumberFormat="1" applyFont="1" applyFill="1" applyBorder="1" applyAlignment="1">
      <alignment horizontal="center" vertical="center" wrapText="1"/>
    </xf>
    <xf numFmtId="0" fontId="3" fillId="0" borderId="45" xfId="55" applyNumberFormat="1" applyFont="1" applyFill="1" applyBorder="1" applyAlignment="1">
      <alignment horizontal="center" vertical="center" wrapText="1"/>
    </xf>
    <xf numFmtId="0" fontId="3" fillId="0" borderId="11" xfId="55" applyNumberFormat="1" applyFont="1" applyFill="1" applyBorder="1" applyAlignment="1">
      <alignment horizontal="center" vertical="center" wrapText="1"/>
    </xf>
    <xf numFmtId="0" fontId="3" fillId="0" borderId="24" xfId="56" applyFont="1" applyFill="1" applyBorder="1" applyAlignment="1">
      <alignment horizontal="center" vertical="center"/>
    </xf>
  </cellXfs>
  <cellStyles count="582">
    <cellStyle name="20% - Акцент1 10" xfId="371"/>
    <cellStyle name="20% - Акцент1 11" xfId="413"/>
    <cellStyle name="20% - Акцент1 12" xfId="455"/>
    <cellStyle name="20% - Акцент1 13" xfId="492"/>
    <cellStyle name="20% - Акцент1 14" xfId="539"/>
    <cellStyle name="20% - Акцент1 2" xfId="1"/>
    <cellStyle name="20% - Акцент1 3" xfId="58"/>
    <cellStyle name="20% - Акцент1 4" xfId="110"/>
    <cellStyle name="20% - Акцент1 5" xfId="146"/>
    <cellStyle name="20% - Акцент1 6" xfId="189"/>
    <cellStyle name="20% - Акцент1 7" xfId="235"/>
    <cellStyle name="20% - Акцент1 8" xfId="286"/>
    <cellStyle name="20% - Акцент1 9" xfId="329"/>
    <cellStyle name="20% - Акцент2 10" xfId="372"/>
    <cellStyle name="20% - Акцент2 11" xfId="414"/>
    <cellStyle name="20% - Акцент2 12" xfId="456"/>
    <cellStyle name="20% - Акцент2 13" xfId="491"/>
    <cellStyle name="20% - Акцент2 14" xfId="540"/>
    <cellStyle name="20% - Акцент2 2" xfId="2"/>
    <cellStyle name="20% - Акцент2 3" xfId="59"/>
    <cellStyle name="20% - Акцент2 4" xfId="115"/>
    <cellStyle name="20% - Акцент2 5" xfId="147"/>
    <cellStyle name="20% - Акцент2 6" xfId="190"/>
    <cellStyle name="20% - Акцент2 7" xfId="236"/>
    <cellStyle name="20% - Акцент2 8" xfId="288"/>
    <cellStyle name="20% - Акцент2 9" xfId="330"/>
    <cellStyle name="20% - Акцент3 10" xfId="373"/>
    <cellStyle name="20% - Акцент3 11" xfId="415"/>
    <cellStyle name="20% - Акцент3 12" xfId="457"/>
    <cellStyle name="20% - Акцент3 13" xfId="499"/>
    <cellStyle name="20% - Акцент3 14" xfId="541"/>
    <cellStyle name="20% - Акцент3 2" xfId="3"/>
    <cellStyle name="20% - Акцент3 3" xfId="60"/>
    <cellStyle name="20% - Акцент3 4" xfId="105"/>
    <cellStyle name="20% - Акцент3 5" xfId="148"/>
    <cellStyle name="20% - Акцент3 6" xfId="191"/>
    <cellStyle name="20% - Акцент3 7" xfId="237"/>
    <cellStyle name="20% - Акцент3 8" xfId="289"/>
    <cellStyle name="20% - Акцент3 9" xfId="331"/>
    <cellStyle name="20% - Акцент4 10" xfId="374"/>
    <cellStyle name="20% - Акцент4 11" xfId="416"/>
    <cellStyle name="20% - Акцент4 12" xfId="458"/>
    <cellStyle name="20% - Акцент4 13" xfId="500"/>
    <cellStyle name="20% - Акцент4 14" xfId="542"/>
    <cellStyle name="20% - Акцент4 2" xfId="4"/>
    <cellStyle name="20% - Акцент4 3" xfId="61"/>
    <cellStyle name="20% - Акцент4 4" xfId="104"/>
    <cellStyle name="20% - Акцент4 5" xfId="149"/>
    <cellStyle name="20% - Акцент4 6" xfId="192"/>
    <cellStyle name="20% - Акцент4 7" xfId="238"/>
    <cellStyle name="20% - Акцент4 8" xfId="290"/>
    <cellStyle name="20% - Акцент4 9" xfId="332"/>
    <cellStyle name="20% - Акцент5 10" xfId="375"/>
    <cellStyle name="20% - Акцент5 11" xfId="417"/>
    <cellStyle name="20% - Акцент5 12" xfId="459"/>
    <cellStyle name="20% - Акцент5 13" xfId="501"/>
    <cellStyle name="20% - Акцент5 14" xfId="543"/>
    <cellStyle name="20% - Акцент5 2" xfId="5"/>
    <cellStyle name="20% - Акцент5 3" xfId="62"/>
    <cellStyle name="20% - Акцент5 4" xfId="113"/>
    <cellStyle name="20% - Акцент5 5" xfId="150"/>
    <cellStyle name="20% - Акцент5 6" xfId="193"/>
    <cellStyle name="20% - Акцент5 7" xfId="239"/>
    <cellStyle name="20% - Акцент5 8" xfId="291"/>
    <cellStyle name="20% - Акцент5 9" xfId="333"/>
    <cellStyle name="20% - Акцент6 10" xfId="376"/>
    <cellStyle name="20% - Акцент6 11" xfId="418"/>
    <cellStyle name="20% - Акцент6 12" xfId="460"/>
    <cellStyle name="20% - Акцент6 13" xfId="502"/>
    <cellStyle name="20% - Акцент6 14" xfId="544"/>
    <cellStyle name="20% - Акцент6 2" xfId="6"/>
    <cellStyle name="20% - Акцент6 3" xfId="63"/>
    <cellStyle name="20% - Акцент6 4" xfId="114"/>
    <cellStyle name="20% - Акцент6 5" xfId="151"/>
    <cellStyle name="20% - Акцент6 6" xfId="194"/>
    <cellStyle name="20% - Акцент6 7" xfId="240"/>
    <cellStyle name="20% - Акцент6 8" xfId="292"/>
    <cellStyle name="20% - Акцент6 9" xfId="334"/>
    <cellStyle name="40% - Акцент1 10" xfId="377"/>
    <cellStyle name="40% - Акцент1 11" xfId="419"/>
    <cellStyle name="40% - Акцент1 12" xfId="461"/>
    <cellStyle name="40% - Акцент1 13" xfId="503"/>
    <cellStyle name="40% - Акцент1 14" xfId="545"/>
    <cellStyle name="40% - Акцент1 2" xfId="7"/>
    <cellStyle name="40% - Акцент1 3" xfId="64"/>
    <cellStyle name="40% - Акцент1 4" xfId="103"/>
    <cellStyle name="40% - Акцент1 5" xfId="152"/>
    <cellStyle name="40% - Акцент1 6" xfId="195"/>
    <cellStyle name="40% - Акцент1 7" xfId="241"/>
    <cellStyle name="40% - Акцент1 8" xfId="293"/>
    <cellStyle name="40% - Акцент1 9" xfId="335"/>
    <cellStyle name="40% - Акцент2 10" xfId="378"/>
    <cellStyle name="40% - Акцент2 11" xfId="420"/>
    <cellStyle name="40% - Акцент2 12" xfId="462"/>
    <cellStyle name="40% - Акцент2 13" xfId="504"/>
    <cellStyle name="40% - Акцент2 14" xfId="546"/>
    <cellStyle name="40% - Акцент2 2" xfId="8"/>
    <cellStyle name="40% - Акцент2 3" xfId="65"/>
    <cellStyle name="40% - Акцент2 4" xfId="102"/>
    <cellStyle name="40% - Акцент2 5" xfId="153"/>
    <cellStyle name="40% - Акцент2 6" xfId="196"/>
    <cellStyle name="40% - Акцент2 7" xfId="242"/>
    <cellStyle name="40% - Акцент2 8" xfId="294"/>
    <cellStyle name="40% - Акцент2 9" xfId="336"/>
    <cellStyle name="40% - Акцент3 10" xfId="379"/>
    <cellStyle name="40% - Акцент3 11" xfId="421"/>
    <cellStyle name="40% - Акцент3 12" xfId="463"/>
    <cellStyle name="40% - Акцент3 13" xfId="505"/>
    <cellStyle name="40% - Акцент3 14" xfId="547"/>
    <cellStyle name="40% - Акцент3 2" xfId="9"/>
    <cellStyle name="40% - Акцент3 3" xfId="66"/>
    <cellStyle name="40% - Акцент3 4" xfId="101"/>
    <cellStyle name="40% - Акцент3 5" xfId="154"/>
    <cellStyle name="40% - Акцент3 6" xfId="197"/>
    <cellStyle name="40% - Акцент3 7" xfId="243"/>
    <cellStyle name="40% - Акцент3 8" xfId="295"/>
    <cellStyle name="40% - Акцент3 9" xfId="337"/>
    <cellStyle name="40% - Акцент4 10" xfId="380"/>
    <cellStyle name="40% - Акцент4 11" xfId="422"/>
    <cellStyle name="40% - Акцент4 12" xfId="464"/>
    <cellStyle name="40% - Акцент4 13" xfId="506"/>
    <cellStyle name="40% - Акцент4 14" xfId="548"/>
    <cellStyle name="40% - Акцент4 2" xfId="10"/>
    <cellStyle name="40% - Акцент4 3" xfId="67"/>
    <cellStyle name="40% - Акцент4 4" xfId="100"/>
    <cellStyle name="40% - Акцент4 5" xfId="155"/>
    <cellStyle name="40% - Акцент4 6" xfId="198"/>
    <cellStyle name="40% - Акцент4 7" xfId="244"/>
    <cellStyle name="40% - Акцент4 8" xfId="296"/>
    <cellStyle name="40% - Акцент4 9" xfId="338"/>
    <cellStyle name="40% - Акцент5 10" xfId="381"/>
    <cellStyle name="40% - Акцент5 11" xfId="423"/>
    <cellStyle name="40% - Акцент5 12" xfId="465"/>
    <cellStyle name="40% - Акцент5 13" xfId="507"/>
    <cellStyle name="40% - Акцент5 14" xfId="549"/>
    <cellStyle name="40% - Акцент5 2" xfId="11"/>
    <cellStyle name="40% - Акцент5 3" xfId="68"/>
    <cellStyle name="40% - Акцент5 4" xfId="99"/>
    <cellStyle name="40% - Акцент5 5" xfId="156"/>
    <cellStyle name="40% - Акцент5 6" xfId="199"/>
    <cellStyle name="40% - Акцент5 7" xfId="245"/>
    <cellStyle name="40% - Акцент5 8" xfId="297"/>
    <cellStyle name="40% - Акцент5 9" xfId="339"/>
    <cellStyle name="40% - Акцент6 10" xfId="382"/>
    <cellStyle name="40% - Акцент6 11" xfId="424"/>
    <cellStyle name="40% - Акцент6 12" xfId="466"/>
    <cellStyle name="40% - Акцент6 13" xfId="508"/>
    <cellStyle name="40% - Акцент6 14" xfId="550"/>
    <cellStyle name="40% - Акцент6 2" xfId="12"/>
    <cellStyle name="40% - Акцент6 3" xfId="69"/>
    <cellStyle name="40% - Акцент6 4" xfId="98"/>
    <cellStyle name="40% - Акцент6 5" xfId="157"/>
    <cellStyle name="40% - Акцент6 6" xfId="200"/>
    <cellStyle name="40% - Акцент6 7" xfId="246"/>
    <cellStyle name="40% - Акцент6 8" xfId="298"/>
    <cellStyle name="40% - Акцент6 9" xfId="340"/>
    <cellStyle name="60% - Акцент1 10" xfId="383"/>
    <cellStyle name="60% - Акцент1 11" xfId="425"/>
    <cellStyle name="60% - Акцент1 12" xfId="467"/>
    <cellStyle name="60% - Акцент1 13" xfId="509"/>
    <cellStyle name="60% - Акцент1 14" xfId="551"/>
    <cellStyle name="60% - Акцент1 2" xfId="13"/>
    <cellStyle name="60% - Акцент1 3" xfId="70"/>
    <cellStyle name="60% - Акцент1 4" xfId="97"/>
    <cellStyle name="60% - Акцент1 5" xfId="158"/>
    <cellStyle name="60% - Акцент1 6" xfId="201"/>
    <cellStyle name="60% - Акцент1 7" xfId="247"/>
    <cellStyle name="60% - Акцент1 8" xfId="299"/>
    <cellStyle name="60% - Акцент1 9" xfId="341"/>
    <cellStyle name="60% - Акцент2 10" xfId="384"/>
    <cellStyle name="60% - Акцент2 11" xfId="426"/>
    <cellStyle name="60% - Акцент2 12" xfId="468"/>
    <cellStyle name="60% - Акцент2 13" xfId="510"/>
    <cellStyle name="60% - Акцент2 14" xfId="552"/>
    <cellStyle name="60% - Акцент2 2" xfId="14"/>
    <cellStyle name="60% - Акцент2 3" xfId="71"/>
    <cellStyle name="60% - Акцент2 4" xfId="96"/>
    <cellStyle name="60% - Акцент2 5" xfId="159"/>
    <cellStyle name="60% - Акцент2 6" xfId="202"/>
    <cellStyle name="60% - Акцент2 7" xfId="248"/>
    <cellStyle name="60% - Акцент2 8" xfId="300"/>
    <cellStyle name="60% - Акцент2 9" xfId="342"/>
    <cellStyle name="60% - Акцент3 10" xfId="385"/>
    <cellStyle name="60% - Акцент3 11" xfId="427"/>
    <cellStyle name="60% - Акцент3 12" xfId="469"/>
    <cellStyle name="60% - Акцент3 13" xfId="511"/>
    <cellStyle name="60% - Акцент3 14" xfId="553"/>
    <cellStyle name="60% - Акцент3 2" xfId="15"/>
    <cellStyle name="60% - Акцент3 3" xfId="72"/>
    <cellStyle name="60% - Акцент3 4" xfId="85"/>
    <cellStyle name="60% - Акцент3 5" xfId="160"/>
    <cellStyle name="60% - Акцент3 6" xfId="203"/>
    <cellStyle name="60% - Акцент3 7" xfId="249"/>
    <cellStyle name="60% - Акцент3 8" xfId="301"/>
    <cellStyle name="60% - Акцент3 9" xfId="343"/>
    <cellStyle name="60% - Акцент4 10" xfId="386"/>
    <cellStyle name="60% - Акцент4 11" xfId="428"/>
    <cellStyle name="60% - Акцент4 12" xfId="470"/>
    <cellStyle name="60% - Акцент4 13" xfId="512"/>
    <cellStyle name="60% - Акцент4 14" xfId="554"/>
    <cellStyle name="60% - Акцент4 2" xfId="16"/>
    <cellStyle name="60% - Акцент4 3" xfId="73"/>
    <cellStyle name="60% - Акцент4 4" xfId="116"/>
    <cellStyle name="60% - Акцент4 5" xfId="161"/>
    <cellStyle name="60% - Акцент4 6" xfId="204"/>
    <cellStyle name="60% - Акцент4 7" xfId="250"/>
    <cellStyle name="60% - Акцент4 8" xfId="302"/>
    <cellStyle name="60% - Акцент4 9" xfId="344"/>
    <cellStyle name="60% - Акцент5 10" xfId="387"/>
    <cellStyle name="60% - Акцент5 11" xfId="429"/>
    <cellStyle name="60% - Акцент5 12" xfId="471"/>
    <cellStyle name="60% - Акцент5 13" xfId="513"/>
    <cellStyle name="60% - Акцент5 14" xfId="555"/>
    <cellStyle name="60% - Акцент5 2" xfId="17"/>
    <cellStyle name="60% - Акцент5 3" xfId="74"/>
    <cellStyle name="60% - Акцент5 4" xfId="117"/>
    <cellStyle name="60% - Акцент5 5" xfId="162"/>
    <cellStyle name="60% - Акцент5 6" xfId="205"/>
    <cellStyle name="60% - Акцент5 7" xfId="251"/>
    <cellStyle name="60% - Акцент5 8" xfId="303"/>
    <cellStyle name="60% - Акцент5 9" xfId="345"/>
    <cellStyle name="60% - Акцент6 10" xfId="388"/>
    <cellStyle name="60% - Акцент6 11" xfId="430"/>
    <cellStyle name="60% - Акцент6 12" xfId="472"/>
    <cellStyle name="60% - Акцент6 13" xfId="514"/>
    <cellStyle name="60% - Акцент6 14" xfId="556"/>
    <cellStyle name="60% - Акцент6 2" xfId="18"/>
    <cellStyle name="60% - Акцент6 3" xfId="75"/>
    <cellStyle name="60% - Акцент6 4" xfId="118"/>
    <cellStyle name="60% - Акцент6 5" xfId="163"/>
    <cellStyle name="60% - Акцент6 6" xfId="206"/>
    <cellStyle name="60% - Акцент6 7" xfId="252"/>
    <cellStyle name="60% - Акцент6 8" xfId="304"/>
    <cellStyle name="60% - Акцент6 9" xfId="346"/>
    <cellStyle name="Акцент1 10" xfId="389"/>
    <cellStyle name="Акцент1 11" xfId="431"/>
    <cellStyle name="Акцент1 12" xfId="473"/>
    <cellStyle name="Акцент1 13" xfId="515"/>
    <cellStyle name="Акцент1 14" xfId="557"/>
    <cellStyle name="Акцент1 2" xfId="19"/>
    <cellStyle name="Акцент1 3" xfId="76"/>
    <cellStyle name="Акцент1 4" xfId="119"/>
    <cellStyle name="Акцент1 5" xfId="164"/>
    <cellStyle name="Акцент1 6" xfId="207"/>
    <cellStyle name="Акцент1 7" xfId="253"/>
    <cellStyle name="Акцент1 8" xfId="305"/>
    <cellStyle name="Акцент1 9" xfId="347"/>
    <cellStyle name="Акцент2 10" xfId="390"/>
    <cellStyle name="Акцент2 11" xfId="432"/>
    <cellStyle name="Акцент2 12" xfId="474"/>
    <cellStyle name="Акцент2 13" xfId="516"/>
    <cellStyle name="Акцент2 14" xfId="558"/>
    <cellStyle name="Акцент2 2" xfId="20"/>
    <cellStyle name="Акцент2 3" xfId="77"/>
    <cellStyle name="Акцент2 4" xfId="120"/>
    <cellStyle name="Акцент2 5" xfId="165"/>
    <cellStyle name="Акцент2 6" xfId="208"/>
    <cellStyle name="Акцент2 7" xfId="254"/>
    <cellStyle name="Акцент2 8" xfId="306"/>
    <cellStyle name="Акцент2 9" xfId="348"/>
    <cellStyle name="Акцент3 10" xfId="391"/>
    <cellStyle name="Акцент3 11" xfId="433"/>
    <cellStyle name="Акцент3 12" xfId="475"/>
    <cellStyle name="Акцент3 13" xfId="517"/>
    <cellStyle name="Акцент3 14" xfId="559"/>
    <cellStyle name="Акцент3 2" xfId="21"/>
    <cellStyle name="Акцент3 3" xfId="78"/>
    <cellStyle name="Акцент3 4" xfId="121"/>
    <cellStyle name="Акцент3 5" xfId="166"/>
    <cellStyle name="Акцент3 6" xfId="209"/>
    <cellStyle name="Акцент3 7" xfId="255"/>
    <cellStyle name="Акцент3 8" xfId="307"/>
    <cellStyle name="Акцент3 9" xfId="349"/>
    <cellStyle name="Акцент4 10" xfId="392"/>
    <cellStyle name="Акцент4 11" xfId="434"/>
    <cellStyle name="Акцент4 12" xfId="476"/>
    <cellStyle name="Акцент4 13" xfId="518"/>
    <cellStyle name="Акцент4 14" xfId="560"/>
    <cellStyle name="Акцент4 2" xfId="22"/>
    <cellStyle name="Акцент4 3" xfId="79"/>
    <cellStyle name="Акцент4 4" xfId="122"/>
    <cellStyle name="Акцент4 5" xfId="167"/>
    <cellStyle name="Акцент4 6" xfId="210"/>
    <cellStyle name="Акцент4 7" xfId="256"/>
    <cellStyle name="Акцент4 8" xfId="308"/>
    <cellStyle name="Акцент4 9" xfId="350"/>
    <cellStyle name="Акцент5 10" xfId="393"/>
    <cellStyle name="Акцент5 11" xfId="435"/>
    <cellStyle name="Акцент5 12" xfId="477"/>
    <cellStyle name="Акцент5 13" xfId="519"/>
    <cellStyle name="Акцент5 14" xfId="561"/>
    <cellStyle name="Акцент5 2" xfId="23"/>
    <cellStyle name="Акцент5 3" xfId="80"/>
    <cellStyle name="Акцент5 4" xfId="123"/>
    <cellStyle name="Акцент5 5" xfId="168"/>
    <cellStyle name="Акцент5 6" xfId="211"/>
    <cellStyle name="Акцент5 7" xfId="257"/>
    <cellStyle name="Акцент5 8" xfId="309"/>
    <cellStyle name="Акцент5 9" xfId="351"/>
    <cellStyle name="Акцент6 10" xfId="394"/>
    <cellStyle name="Акцент6 11" xfId="436"/>
    <cellStyle name="Акцент6 12" xfId="478"/>
    <cellStyle name="Акцент6 13" xfId="520"/>
    <cellStyle name="Акцент6 14" xfId="562"/>
    <cellStyle name="Акцент6 2" xfId="24"/>
    <cellStyle name="Акцент6 3" xfId="81"/>
    <cellStyle name="Акцент6 4" xfId="124"/>
    <cellStyle name="Акцент6 5" xfId="169"/>
    <cellStyle name="Акцент6 6" xfId="212"/>
    <cellStyle name="Акцент6 7" xfId="258"/>
    <cellStyle name="Акцент6 8" xfId="310"/>
    <cellStyle name="Акцент6 9" xfId="352"/>
    <cellStyle name="Ввод  10" xfId="395"/>
    <cellStyle name="Ввод  11" xfId="437"/>
    <cellStyle name="Ввод  12" xfId="479"/>
    <cellStyle name="Ввод  13" xfId="521"/>
    <cellStyle name="Ввод  14" xfId="563"/>
    <cellStyle name="Ввод  2" xfId="25"/>
    <cellStyle name="Ввод  3" xfId="82"/>
    <cellStyle name="Ввод  4" xfId="125"/>
    <cellStyle name="Ввод  5" xfId="170"/>
    <cellStyle name="Ввод  6" xfId="213"/>
    <cellStyle name="Ввод  7" xfId="259"/>
    <cellStyle name="Ввод  8" xfId="311"/>
    <cellStyle name="Ввод  9" xfId="353"/>
    <cellStyle name="Вывод 10" xfId="396"/>
    <cellStyle name="Вывод 11" xfId="438"/>
    <cellStyle name="Вывод 12" xfId="480"/>
    <cellStyle name="Вывод 13" xfId="522"/>
    <cellStyle name="Вывод 14" xfId="564"/>
    <cellStyle name="Вывод 2" xfId="26"/>
    <cellStyle name="Вывод 3" xfId="83"/>
    <cellStyle name="Вывод 4" xfId="126"/>
    <cellStyle name="Вывод 5" xfId="171"/>
    <cellStyle name="Вывод 6" xfId="214"/>
    <cellStyle name="Вывод 7" xfId="260"/>
    <cellStyle name="Вывод 8" xfId="312"/>
    <cellStyle name="Вывод 9" xfId="354"/>
    <cellStyle name="Вычисление 10" xfId="397"/>
    <cellStyle name="Вычисление 11" xfId="439"/>
    <cellStyle name="Вычисление 12" xfId="481"/>
    <cellStyle name="Вычисление 13" xfId="523"/>
    <cellStyle name="Вычисление 14" xfId="565"/>
    <cellStyle name="Вычисление 2" xfId="27"/>
    <cellStyle name="Вычисление 3" xfId="84"/>
    <cellStyle name="Вычисление 4" xfId="127"/>
    <cellStyle name="Вычисление 5" xfId="172"/>
    <cellStyle name="Вычисление 6" xfId="215"/>
    <cellStyle name="Вычисление 7" xfId="261"/>
    <cellStyle name="Вычисление 8" xfId="313"/>
    <cellStyle name="Вычисление 9" xfId="355"/>
    <cellStyle name="Денежный 2" xfId="28"/>
    <cellStyle name="Заголовок 1 10" xfId="398"/>
    <cellStyle name="Заголовок 1 11" xfId="440"/>
    <cellStyle name="Заголовок 1 12" xfId="482"/>
    <cellStyle name="Заголовок 1 13" xfId="524"/>
    <cellStyle name="Заголовок 1 14" xfId="566"/>
    <cellStyle name="Заголовок 1 2" xfId="29"/>
    <cellStyle name="Заголовок 1 3" xfId="86"/>
    <cellStyle name="Заголовок 1 4" xfId="128"/>
    <cellStyle name="Заголовок 1 5" xfId="173"/>
    <cellStyle name="Заголовок 1 6" xfId="216"/>
    <cellStyle name="Заголовок 1 7" xfId="262"/>
    <cellStyle name="Заголовок 1 8" xfId="314"/>
    <cellStyle name="Заголовок 1 9" xfId="356"/>
    <cellStyle name="Заголовок 2 10" xfId="399"/>
    <cellStyle name="Заголовок 2 11" xfId="441"/>
    <cellStyle name="Заголовок 2 12" xfId="483"/>
    <cellStyle name="Заголовок 2 13" xfId="525"/>
    <cellStyle name="Заголовок 2 14" xfId="567"/>
    <cellStyle name="Заголовок 2 2" xfId="30"/>
    <cellStyle name="Заголовок 2 3" xfId="87"/>
    <cellStyle name="Заголовок 2 4" xfId="129"/>
    <cellStyle name="Заголовок 2 5" xfId="174"/>
    <cellStyle name="Заголовок 2 6" xfId="217"/>
    <cellStyle name="Заголовок 2 7" xfId="263"/>
    <cellStyle name="Заголовок 2 8" xfId="315"/>
    <cellStyle name="Заголовок 2 9" xfId="357"/>
    <cellStyle name="Заголовок 3 10" xfId="400"/>
    <cellStyle name="Заголовок 3 11" xfId="442"/>
    <cellStyle name="Заголовок 3 12" xfId="484"/>
    <cellStyle name="Заголовок 3 13" xfId="526"/>
    <cellStyle name="Заголовок 3 14" xfId="568"/>
    <cellStyle name="Заголовок 3 2" xfId="31"/>
    <cellStyle name="Заголовок 3 3" xfId="88"/>
    <cellStyle name="Заголовок 3 4" xfId="130"/>
    <cellStyle name="Заголовок 3 5" xfId="175"/>
    <cellStyle name="Заголовок 3 6" xfId="218"/>
    <cellStyle name="Заголовок 3 7" xfId="264"/>
    <cellStyle name="Заголовок 3 8" xfId="316"/>
    <cellStyle name="Заголовок 3 9" xfId="358"/>
    <cellStyle name="Заголовок 4 10" xfId="401"/>
    <cellStyle name="Заголовок 4 11" xfId="443"/>
    <cellStyle name="Заголовок 4 12" xfId="485"/>
    <cellStyle name="Заголовок 4 13" xfId="527"/>
    <cellStyle name="Заголовок 4 14" xfId="569"/>
    <cellStyle name="Заголовок 4 2" xfId="32"/>
    <cellStyle name="Заголовок 4 3" xfId="89"/>
    <cellStyle name="Заголовок 4 4" xfId="131"/>
    <cellStyle name="Заголовок 4 5" xfId="176"/>
    <cellStyle name="Заголовок 4 6" xfId="219"/>
    <cellStyle name="Заголовок 4 7" xfId="265"/>
    <cellStyle name="Заголовок 4 8" xfId="317"/>
    <cellStyle name="Заголовок 4 9" xfId="359"/>
    <cellStyle name="Итог 10" xfId="402"/>
    <cellStyle name="Итог 11" xfId="444"/>
    <cellStyle name="Итог 12" xfId="486"/>
    <cellStyle name="Итог 13" xfId="528"/>
    <cellStyle name="Итог 14" xfId="570"/>
    <cellStyle name="Итог 2" xfId="33"/>
    <cellStyle name="Итог 3" xfId="90"/>
    <cellStyle name="Итог 4" xfId="132"/>
    <cellStyle name="Итог 5" xfId="177"/>
    <cellStyle name="Итог 6" xfId="220"/>
    <cellStyle name="Итог 7" xfId="266"/>
    <cellStyle name="Итог 8" xfId="318"/>
    <cellStyle name="Итог 9" xfId="360"/>
    <cellStyle name="Контрольная ячейка 10" xfId="403"/>
    <cellStyle name="Контрольная ячейка 11" xfId="445"/>
    <cellStyle name="Контрольная ячейка 12" xfId="487"/>
    <cellStyle name="Контрольная ячейка 13" xfId="529"/>
    <cellStyle name="Контрольная ячейка 14" xfId="571"/>
    <cellStyle name="Контрольная ячейка 2" xfId="34"/>
    <cellStyle name="Контрольная ячейка 3" xfId="91"/>
    <cellStyle name="Контрольная ячейка 4" xfId="133"/>
    <cellStyle name="Контрольная ячейка 5" xfId="178"/>
    <cellStyle name="Контрольная ячейка 6" xfId="221"/>
    <cellStyle name="Контрольная ячейка 7" xfId="267"/>
    <cellStyle name="Контрольная ячейка 8" xfId="319"/>
    <cellStyle name="Контрольная ячейка 9" xfId="361"/>
    <cellStyle name="Название 10" xfId="404"/>
    <cellStyle name="Название 11" xfId="446"/>
    <cellStyle name="Название 12" xfId="488"/>
    <cellStyle name="Название 13" xfId="530"/>
    <cellStyle name="Название 14" xfId="572"/>
    <cellStyle name="Название 2" xfId="35"/>
    <cellStyle name="Название 3" xfId="92"/>
    <cellStyle name="Название 4" xfId="134"/>
    <cellStyle name="Название 5" xfId="179"/>
    <cellStyle name="Название 6" xfId="222"/>
    <cellStyle name="Название 7" xfId="268"/>
    <cellStyle name="Название 8" xfId="320"/>
    <cellStyle name="Название 9" xfId="362"/>
    <cellStyle name="Нейтральный 10" xfId="405"/>
    <cellStyle name="Нейтральный 11" xfId="447"/>
    <cellStyle name="Нейтральный 12" xfId="489"/>
    <cellStyle name="Нейтральный 13" xfId="531"/>
    <cellStyle name="Нейтральный 14" xfId="573"/>
    <cellStyle name="Нейтральный 2" xfId="36"/>
    <cellStyle name="Нейтральный 3" xfId="93"/>
    <cellStyle name="Нейтральный 4" xfId="135"/>
    <cellStyle name="Нейтральный 5" xfId="180"/>
    <cellStyle name="Нейтральный 6" xfId="223"/>
    <cellStyle name="Нейтральный 7" xfId="269"/>
    <cellStyle name="Нейтральный 8" xfId="321"/>
    <cellStyle name="Нейтральный 9" xfId="363"/>
    <cellStyle name="Обычный" xfId="0" builtinId="0"/>
    <cellStyle name="Обычный 10" xfId="145"/>
    <cellStyle name="Обычный 13" xfId="283"/>
    <cellStyle name="Обычный 2 10" xfId="574"/>
    <cellStyle name="Обычный 2 2" xfId="37"/>
    <cellStyle name="Обычный 2 2 2" xfId="38"/>
    <cellStyle name="Обычный 2 2 3" xfId="95"/>
    <cellStyle name="Обычный 2 2 4" xfId="271"/>
    <cellStyle name="Обычный 2 2 5" xfId="279"/>
    <cellStyle name="Обычный 2 2 6" xfId="282"/>
    <cellStyle name="Обычный 2 2 7" xfId="281"/>
    <cellStyle name="Обычный 2 2 8" xfId="285"/>
    <cellStyle name="Обычный 2 2 9" xfId="575"/>
    <cellStyle name="Обычный 2 3" xfId="94"/>
    <cellStyle name="Обычный 2 4" xfId="136"/>
    <cellStyle name="Обычный 2 5" xfId="181"/>
    <cellStyle name="Обычный 2 6" xfId="224"/>
    <cellStyle name="Обычный 2 7" xfId="270"/>
    <cellStyle name="Обычный 2 8" xfId="280"/>
    <cellStyle name="Обычный 2 9" xfId="284"/>
    <cellStyle name="Обычный 3" xfId="39"/>
    <cellStyle name="Обычный 3 10" xfId="490"/>
    <cellStyle name="Обычный 3 11" xfId="532"/>
    <cellStyle name="Обычный 3 2" xfId="40"/>
    <cellStyle name="Обычный 3 3" xfId="41"/>
    <cellStyle name="Обычный 3 4" xfId="225"/>
    <cellStyle name="Обычный 3 5" xfId="272"/>
    <cellStyle name="Обычный 3 6" xfId="322"/>
    <cellStyle name="Обычный 3 7" xfId="364"/>
    <cellStyle name="Обычный 3 8" xfId="406"/>
    <cellStyle name="Обычный 3 9" xfId="448"/>
    <cellStyle name="Обычный 4" xfId="42"/>
    <cellStyle name="Обычный 4 2" xfId="226"/>
    <cellStyle name="Обычный 5" xfId="43"/>
    <cellStyle name="Обычный 5 2" xfId="44"/>
    <cellStyle name="Обычный 5 2 2" xfId="287"/>
    <cellStyle name="Обычный 5 3" xfId="227"/>
    <cellStyle name="Обычный 6" xfId="45"/>
    <cellStyle name="Обычный 7" xfId="46"/>
    <cellStyle name="Обычный 8" xfId="57"/>
    <cellStyle name="Обычный_Вырубка 11_Аган" xfId="55"/>
    <cellStyle name="Обычный_Вырубка 2011г." xfId="234"/>
    <cellStyle name="Обычный_Вырубка-2009г.инв.ном. для зем. 2" xfId="137"/>
    <cellStyle name="Обычный_Вырубка-2009г.инв.ном. для зем. 3" xfId="182"/>
    <cellStyle name="Обычный_КР на 2013г  СР-6 гпр" xfId="138"/>
    <cellStyle name="Обычный_утв.Вырубка 2012г." xfId="56"/>
    <cellStyle name="Плохой 10" xfId="407"/>
    <cellStyle name="Плохой 11" xfId="449"/>
    <cellStyle name="Плохой 12" xfId="493"/>
    <cellStyle name="Плохой 13" xfId="533"/>
    <cellStyle name="Плохой 14" xfId="576"/>
    <cellStyle name="Плохой 2" xfId="47"/>
    <cellStyle name="Плохой 3" xfId="106"/>
    <cellStyle name="Плохой 4" xfId="139"/>
    <cellStyle name="Плохой 5" xfId="183"/>
    <cellStyle name="Плохой 6" xfId="228"/>
    <cellStyle name="Плохой 7" xfId="273"/>
    <cellStyle name="Плохой 8" xfId="323"/>
    <cellStyle name="Плохой 9" xfId="365"/>
    <cellStyle name="Пояснение 10" xfId="408"/>
    <cellStyle name="Пояснение 11" xfId="450"/>
    <cellStyle name="Пояснение 12" xfId="494"/>
    <cellStyle name="Пояснение 13" xfId="534"/>
    <cellStyle name="Пояснение 14" xfId="577"/>
    <cellStyle name="Пояснение 2" xfId="48"/>
    <cellStyle name="Пояснение 3" xfId="107"/>
    <cellStyle name="Пояснение 4" xfId="140"/>
    <cellStyle name="Пояснение 5" xfId="184"/>
    <cellStyle name="Пояснение 6" xfId="229"/>
    <cellStyle name="Пояснение 7" xfId="274"/>
    <cellStyle name="Пояснение 8" xfId="324"/>
    <cellStyle name="Пояснение 9" xfId="366"/>
    <cellStyle name="Примечание 10" xfId="409"/>
    <cellStyle name="Примечание 11" xfId="451"/>
    <cellStyle name="Примечание 12" xfId="495"/>
    <cellStyle name="Примечание 13" xfId="535"/>
    <cellStyle name="Примечание 14" xfId="578"/>
    <cellStyle name="Примечание 2" xfId="49"/>
    <cellStyle name="Примечание 3" xfId="108"/>
    <cellStyle name="Примечание 4" xfId="141"/>
    <cellStyle name="Примечание 5" xfId="185"/>
    <cellStyle name="Примечание 6" xfId="230"/>
    <cellStyle name="Примечание 7" xfId="275"/>
    <cellStyle name="Примечание 8" xfId="325"/>
    <cellStyle name="Примечание 9" xfId="367"/>
    <cellStyle name="Связанная ячейка 10" xfId="410"/>
    <cellStyle name="Связанная ячейка 11" xfId="452"/>
    <cellStyle name="Связанная ячейка 12" xfId="496"/>
    <cellStyle name="Связанная ячейка 13" xfId="536"/>
    <cellStyle name="Связанная ячейка 14" xfId="579"/>
    <cellStyle name="Связанная ячейка 2" xfId="50"/>
    <cellStyle name="Связанная ячейка 3" xfId="109"/>
    <cellStyle name="Связанная ячейка 4" xfId="142"/>
    <cellStyle name="Связанная ячейка 5" xfId="186"/>
    <cellStyle name="Связанная ячейка 6" xfId="231"/>
    <cellStyle name="Связанная ячейка 7" xfId="276"/>
    <cellStyle name="Связанная ячейка 8" xfId="326"/>
    <cellStyle name="Связанная ячейка 9" xfId="368"/>
    <cellStyle name="Стиль 1" xfId="51"/>
    <cellStyle name="Текст предупреждения 10" xfId="411"/>
    <cellStyle name="Текст предупреждения 11" xfId="453"/>
    <cellStyle name="Текст предупреждения 12" xfId="497"/>
    <cellStyle name="Текст предупреждения 13" xfId="537"/>
    <cellStyle name="Текст предупреждения 14" xfId="580"/>
    <cellStyle name="Текст предупреждения 2" xfId="52"/>
    <cellStyle name="Текст предупреждения 3" xfId="111"/>
    <cellStyle name="Текст предупреждения 4" xfId="143"/>
    <cellStyle name="Текст предупреждения 5" xfId="187"/>
    <cellStyle name="Текст предупреждения 6" xfId="232"/>
    <cellStyle name="Текст предупреждения 7" xfId="277"/>
    <cellStyle name="Текст предупреждения 8" xfId="327"/>
    <cellStyle name="Текст предупреждения 9" xfId="369"/>
    <cellStyle name="Финансовый 2" xfId="53"/>
    <cellStyle name="Хороший 10" xfId="412"/>
    <cellStyle name="Хороший 11" xfId="454"/>
    <cellStyle name="Хороший 12" xfId="498"/>
    <cellStyle name="Хороший 13" xfId="538"/>
    <cellStyle name="Хороший 14" xfId="581"/>
    <cellStyle name="Хороший 2" xfId="54"/>
    <cellStyle name="Хороший 3" xfId="112"/>
    <cellStyle name="Хороший 4" xfId="144"/>
    <cellStyle name="Хороший 5" xfId="188"/>
    <cellStyle name="Хороший 6" xfId="233"/>
    <cellStyle name="Хороший 7" xfId="278"/>
    <cellStyle name="Хороший 8" xfId="328"/>
    <cellStyle name="Хороший 9" xfId="3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240196</xdr:colOff>
      <xdr:row>555</xdr:row>
      <xdr:rowOff>0</xdr:rowOff>
    </xdr:from>
    <xdr:ext cx="1629365" cy="264560"/>
    <xdr:sp macro="" textlink="">
      <xdr:nvSpPr>
        <xdr:cNvPr id="2" name="TextBox 1"/>
        <xdr:cNvSpPr txBox="1"/>
      </xdr:nvSpPr>
      <xdr:spPr>
        <a:xfrm>
          <a:off x="4050196" y="106489500"/>
          <a:ext cx="162936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414131</xdr:colOff>
      <xdr:row>555</xdr:row>
      <xdr:rowOff>0</xdr:rowOff>
    </xdr:from>
    <xdr:ext cx="1250674" cy="264560"/>
    <xdr:sp macro="" textlink="">
      <xdr:nvSpPr>
        <xdr:cNvPr id="3" name="TextBox 2"/>
        <xdr:cNvSpPr txBox="1"/>
      </xdr:nvSpPr>
      <xdr:spPr>
        <a:xfrm>
          <a:off x="4224131" y="106489500"/>
          <a:ext cx="125067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692012</xdr:colOff>
      <xdr:row>555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502012" y="10648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762001</xdr:colOff>
      <xdr:row>555</xdr:row>
      <xdr:rowOff>0</xdr:rowOff>
    </xdr:from>
    <xdr:ext cx="182218" cy="264560"/>
    <xdr:sp macro="" textlink="">
      <xdr:nvSpPr>
        <xdr:cNvPr id="5" name="TextBox 4"/>
        <xdr:cNvSpPr txBox="1"/>
      </xdr:nvSpPr>
      <xdr:spPr>
        <a:xfrm>
          <a:off x="4572001" y="106489500"/>
          <a:ext cx="18221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1051892</xdr:colOff>
      <xdr:row>555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861892" y="10648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551208</xdr:colOff>
      <xdr:row>555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4361208" y="10648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948773</xdr:colOff>
      <xdr:row>555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4758773" y="10648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824534</xdr:colOff>
      <xdr:row>555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4634534" y="10648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240196</xdr:colOff>
      <xdr:row>526</xdr:row>
      <xdr:rowOff>0</xdr:rowOff>
    </xdr:from>
    <xdr:ext cx="1629365" cy="264560"/>
    <xdr:sp macro="" textlink="">
      <xdr:nvSpPr>
        <xdr:cNvPr id="2" name="TextBox 1"/>
        <xdr:cNvSpPr txBox="1"/>
      </xdr:nvSpPr>
      <xdr:spPr>
        <a:xfrm>
          <a:off x="4050196" y="122882025"/>
          <a:ext cx="162936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414131</xdr:colOff>
      <xdr:row>526</xdr:row>
      <xdr:rowOff>0</xdr:rowOff>
    </xdr:from>
    <xdr:ext cx="1250674" cy="264560"/>
    <xdr:sp macro="" textlink="">
      <xdr:nvSpPr>
        <xdr:cNvPr id="3" name="TextBox 2"/>
        <xdr:cNvSpPr txBox="1"/>
      </xdr:nvSpPr>
      <xdr:spPr>
        <a:xfrm>
          <a:off x="4224131" y="122882025"/>
          <a:ext cx="125067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692012</xdr:colOff>
      <xdr:row>526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502012" y="12288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762001</xdr:colOff>
      <xdr:row>526</xdr:row>
      <xdr:rowOff>0</xdr:rowOff>
    </xdr:from>
    <xdr:ext cx="182218" cy="264560"/>
    <xdr:sp macro="" textlink="">
      <xdr:nvSpPr>
        <xdr:cNvPr id="5" name="TextBox 4"/>
        <xdr:cNvSpPr txBox="1"/>
      </xdr:nvSpPr>
      <xdr:spPr>
        <a:xfrm>
          <a:off x="4572001" y="122882025"/>
          <a:ext cx="18221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1051892</xdr:colOff>
      <xdr:row>526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861892" y="12288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551208</xdr:colOff>
      <xdr:row>526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4361208" y="12288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948773</xdr:colOff>
      <xdr:row>526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4758773" y="12288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824534</xdr:colOff>
      <xdr:row>526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4634534" y="12288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3"/>
  <sheetViews>
    <sheetView tabSelected="1" view="pageBreakPreview" zoomScale="85" zoomScaleNormal="80" zoomScaleSheetLayoutView="85" workbookViewId="0">
      <selection activeCell="K25" sqref="K25"/>
    </sheetView>
  </sheetViews>
  <sheetFormatPr defaultRowHeight="15" x14ac:dyDescent="0.25"/>
  <cols>
    <col min="1" max="1" width="5.7109375" style="97" customWidth="1"/>
    <col min="2" max="2" width="21.28515625" style="97" customWidth="1"/>
    <col min="3" max="3" width="30.140625" style="97" customWidth="1"/>
    <col min="4" max="4" width="28.5703125" style="97" customWidth="1"/>
    <col min="5" max="5" width="9.85546875" style="97" customWidth="1"/>
    <col min="6" max="6" width="13.42578125" style="97" hidden="1" customWidth="1"/>
    <col min="7" max="9" width="12.42578125" style="97" bestFit="1" customWidth="1"/>
    <col min="10" max="10" width="13.42578125" style="97" customWidth="1"/>
    <col min="11" max="11" width="13.140625" style="97" customWidth="1"/>
    <col min="12" max="12" width="13.42578125" style="97" customWidth="1"/>
    <col min="13" max="13" width="20.140625" style="97" customWidth="1"/>
    <col min="14" max="256" width="9.140625" style="97"/>
    <col min="257" max="257" width="5.7109375" style="97" customWidth="1"/>
    <col min="258" max="258" width="21.28515625" style="97" customWidth="1"/>
    <col min="259" max="259" width="30.140625" style="97" customWidth="1"/>
    <col min="260" max="260" width="28.5703125" style="97" customWidth="1"/>
    <col min="261" max="261" width="9.85546875" style="97" customWidth="1"/>
    <col min="262" max="262" width="13.42578125" style="97" customWidth="1"/>
    <col min="263" max="265" width="12.42578125" style="97" bestFit="1" customWidth="1"/>
    <col min="266" max="266" width="13.42578125" style="97" customWidth="1"/>
    <col min="267" max="267" width="13.140625" style="97" customWidth="1"/>
    <col min="268" max="268" width="13.42578125" style="97" customWidth="1"/>
    <col min="269" max="269" width="20.140625" style="97" customWidth="1"/>
    <col min="270" max="512" width="9.140625" style="97"/>
    <col min="513" max="513" width="5.7109375" style="97" customWidth="1"/>
    <col min="514" max="514" width="21.28515625" style="97" customWidth="1"/>
    <col min="515" max="515" width="30.140625" style="97" customWidth="1"/>
    <col min="516" max="516" width="28.5703125" style="97" customWidth="1"/>
    <col min="517" max="517" width="9.85546875" style="97" customWidth="1"/>
    <col min="518" max="518" width="13.42578125" style="97" customWidth="1"/>
    <col min="519" max="521" width="12.42578125" style="97" bestFit="1" customWidth="1"/>
    <col min="522" max="522" width="13.42578125" style="97" customWidth="1"/>
    <col min="523" max="523" width="13.140625" style="97" customWidth="1"/>
    <col min="524" max="524" width="13.42578125" style="97" customWidth="1"/>
    <col min="525" max="525" width="20.140625" style="97" customWidth="1"/>
    <col min="526" max="768" width="9.140625" style="97"/>
    <col min="769" max="769" width="5.7109375" style="97" customWidth="1"/>
    <col min="770" max="770" width="21.28515625" style="97" customWidth="1"/>
    <col min="771" max="771" width="30.140625" style="97" customWidth="1"/>
    <col min="772" max="772" width="28.5703125" style="97" customWidth="1"/>
    <col min="773" max="773" width="9.85546875" style="97" customWidth="1"/>
    <col min="774" max="774" width="13.42578125" style="97" customWidth="1"/>
    <col min="775" max="777" width="12.42578125" style="97" bestFit="1" customWidth="1"/>
    <col min="778" max="778" width="13.42578125" style="97" customWidth="1"/>
    <col min="779" max="779" width="13.140625" style="97" customWidth="1"/>
    <col min="780" max="780" width="13.42578125" style="97" customWidth="1"/>
    <col min="781" max="781" width="20.140625" style="97" customWidth="1"/>
    <col min="782" max="1024" width="9.140625" style="97"/>
    <col min="1025" max="1025" width="5.7109375" style="97" customWidth="1"/>
    <col min="1026" max="1026" width="21.28515625" style="97" customWidth="1"/>
    <col min="1027" max="1027" width="30.140625" style="97" customWidth="1"/>
    <col min="1028" max="1028" width="28.5703125" style="97" customWidth="1"/>
    <col min="1029" max="1029" width="9.85546875" style="97" customWidth="1"/>
    <col min="1030" max="1030" width="13.42578125" style="97" customWidth="1"/>
    <col min="1031" max="1033" width="12.42578125" style="97" bestFit="1" customWidth="1"/>
    <col min="1034" max="1034" width="13.42578125" style="97" customWidth="1"/>
    <col min="1035" max="1035" width="13.140625" style="97" customWidth="1"/>
    <col min="1036" max="1036" width="13.42578125" style="97" customWidth="1"/>
    <col min="1037" max="1037" width="20.140625" style="97" customWidth="1"/>
    <col min="1038" max="1280" width="9.140625" style="97"/>
    <col min="1281" max="1281" width="5.7109375" style="97" customWidth="1"/>
    <col min="1282" max="1282" width="21.28515625" style="97" customWidth="1"/>
    <col min="1283" max="1283" width="30.140625" style="97" customWidth="1"/>
    <col min="1284" max="1284" width="28.5703125" style="97" customWidth="1"/>
    <col min="1285" max="1285" width="9.85546875" style="97" customWidth="1"/>
    <col min="1286" max="1286" width="13.42578125" style="97" customWidth="1"/>
    <col min="1287" max="1289" width="12.42578125" style="97" bestFit="1" customWidth="1"/>
    <col min="1290" max="1290" width="13.42578125" style="97" customWidth="1"/>
    <col min="1291" max="1291" width="13.140625" style="97" customWidth="1"/>
    <col min="1292" max="1292" width="13.42578125" style="97" customWidth="1"/>
    <col min="1293" max="1293" width="20.140625" style="97" customWidth="1"/>
    <col min="1294" max="1536" width="9.140625" style="97"/>
    <col min="1537" max="1537" width="5.7109375" style="97" customWidth="1"/>
    <col min="1538" max="1538" width="21.28515625" style="97" customWidth="1"/>
    <col min="1539" max="1539" width="30.140625" style="97" customWidth="1"/>
    <col min="1540" max="1540" width="28.5703125" style="97" customWidth="1"/>
    <col min="1541" max="1541" width="9.85546875" style="97" customWidth="1"/>
    <col min="1542" max="1542" width="13.42578125" style="97" customWidth="1"/>
    <col min="1543" max="1545" width="12.42578125" style="97" bestFit="1" customWidth="1"/>
    <col min="1546" max="1546" width="13.42578125" style="97" customWidth="1"/>
    <col min="1547" max="1547" width="13.140625" style="97" customWidth="1"/>
    <col min="1548" max="1548" width="13.42578125" style="97" customWidth="1"/>
    <col min="1549" max="1549" width="20.140625" style="97" customWidth="1"/>
    <col min="1550" max="1792" width="9.140625" style="97"/>
    <col min="1793" max="1793" width="5.7109375" style="97" customWidth="1"/>
    <col min="1794" max="1794" width="21.28515625" style="97" customWidth="1"/>
    <col min="1795" max="1795" width="30.140625" style="97" customWidth="1"/>
    <col min="1796" max="1796" width="28.5703125" style="97" customWidth="1"/>
    <col min="1797" max="1797" width="9.85546875" style="97" customWidth="1"/>
    <col min="1798" max="1798" width="13.42578125" style="97" customWidth="1"/>
    <col min="1799" max="1801" width="12.42578125" style="97" bestFit="1" customWidth="1"/>
    <col min="1802" max="1802" width="13.42578125" style="97" customWidth="1"/>
    <col min="1803" max="1803" width="13.140625" style="97" customWidth="1"/>
    <col min="1804" max="1804" width="13.42578125" style="97" customWidth="1"/>
    <col min="1805" max="1805" width="20.140625" style="97" customWidth="1"/>
    <col min="1806" max="2048" width="9.140625" style="97"/>
    <col min="2049" max="2049" width="5.7109375" style="97" customWidth="1"/>
    <col min="2050" max="2050" width="21.28515625" style="97" customWidth="1"/>
    <col min="2051" max="2051" width="30.140625" style="97" customWidth="1"/>
    <col min="2052" max="2052" width="28.5703125" style="97" customWidth="1"/>
    <col min="2053" max="2053" width="9.85546875" style="97" customWidth="1"/>
    <col min="2054" max="2054" width="13.42578125" style="97" customWidth="1"/>
    <col min="2055" max="2057" width="12.42578125" style="97" bestFit="1" customWidth="1"/>
    <col min="2058" max="2058" width="13.42578125" style="97" customWidth="1"/>
    <col min="2059" max="2059" width="13.140625" style="97" customWidth="1"/>
    <col min="2060" max="2060" width="13.42578125" style="97" customWidth="1"/>
    <col min="2061" max="2061" width="20.140625" style="97" customWidth="1"/>
    <col min="2062" max="2304" width="9.140625" style="97"/>
    <col min="2305" max="2305" width="5.7109375" style="97" customWidth="1"/>
    <col min="2306" max="2306" width="21.28515625" style="97" customWidth="1"/>
    <col min="2307" max="2307" width="30.140625" style="97" customWidth="1"/>
    <col min="2308" max="2308" width="28.5703125" style="97" customWidth="1"/>
    <col min="2309" max="2309" width="9.85546875" style="97" customWidth="1"/>
    <col min="2310" max="2310" width="13.42578125" style="97" customWidth="1"/>
    <col min="2311" max="2313" width="12.42578125" style="97" bestFit="1" customWidth="1"/>
    <col min="2314" max="2314" width="13.42578125" style="97" customWidth="1"/>
    <col min="2315" max="2315" width="13.140625" style="97" customWidth="1"/>
    <col min="2316" max="2316" width="13.42578125" style="97" customWidth="1"/>
    <col min="2317" max="2317" width="20.140625" style="97" customWidth="1"/>
    <col min="2318" max="2560" width="9.140625" style="97"/>
    <col min="2561" max="2561" width="5.7109375" style="97" customWidth="1"/>
    <col min="2562" max="2562" width="21.28515625" style="97" customWidth="1"/>
    <col min="2563" max="2563" width="30.140625" style="97" customWidth="1"/>
    <col min="2564" max="2564" width="28.5703125" style="97" customWidth="1"/>
    <col min="2565" max="2565" width="9.85546875" style="97" customWidth="1"/>
    <col min="2566" max="2566" width="13.42578125" style="97" customWidth="1"/>
    <col min="2567" max="2569" width="12.42578125" style="97" bestFit="1" customWidth="1"/>
    <col min="2570" max="2570" width="13.42578125" style="97" customWidth="1"/>
    <col min="2571" max="2571" width="13.140625" style="97" customWidth="1"/>
    <col min="2572" max="2572" width="13.42578125" style="97" customWidth="1"/>
    <col min="2573" max="2573" width="20.140625" style="97" customWidth="1"/>
    <col min="2574" max="2816" width="9.140625" style="97"/>
    <col min="2817" max="2817" width="5.7109375" style="97" customWidth="1"/>
    <col min="2818" max="2818" width="21.28515625" style="97" customWidth="1"/>
    <col min="2819" max="2819" width="30.140625" style="97" customWidth="1"/>
    <col min="2820" max="2820" width="28.5703125" style="97" customWidth="1"/>
    <col min="2821" max="2821" width="9.85546875" style="97" customWidth="1"/>
    <col min="2822" max="2822" width="13.42578125" style="97" customWidth="1"/>
    <col min="2823" max="2825" width="12.42578125" style="97" bestFit="1" customWidth="1"/>
    <col min="2826" max="2826" width="13.42578125" style="97" customWidth="1"/>
    <col min="2827" max="2827" width="13.140625" style="97" customWidth="1"/>
    <col min="2828" max="2828" width="13.42578125" style="97" customWidth="1"/>
    <col min="2829" max="2829" width="20.140625" style="97" customWidth="1"/>
    <col min="2830" max="3072" width="9.140625" style="97"/>
    <col min="3073" max="3073" width="5.7109375" style="97" customWidth="1"/>
    <col min="3074" max="3074" width="21.28515625" style="97" customWidth="1"/>
    <col min="3075" max="3075" width="30.140625" style="97" customWidth="1"/>
    <col min="3076" max="3076" width="28.5703125" style="97" customWidth="1"/>
    <col min="3077" max="3077" width="9.85546875" style="97" customWidth="1"/>
    <col min="3078" max="3078" width="13.42578125" style="97" customWidth="1"/>
    <col min="3079" max="3081" width="12.42578125" style="97" bestFit="1" customWidth="1"/>
    <col min="3082" max="3082" width="13.42578125" style="97" customWidth="1"/>
    <col min="3083" max="3083" width="13.140625" style="97" customWidth="1"/>
    <col min="3084" max="3084" width="13.42578125" style="97" customWidth="1"/>
    <col min="3085" max="3085" width="20.140625" style="97" customWidth="1"/>
    <col min="3086" max="3328" width="9.140625" style="97"/>
    <col min="3329" max="3329" width="5.7109375" style="97" customWidth="1"/>
    <col min="3330" max="3330" width="21.28515625" style="97" customWidth="1"/>
    <col min="3331" max="3331" width="30.140625" style="97" customWidth="1"/>
    <col min="3332" max="3332" width="28.5703125" style="97" customWidth="1"/>
    <col min="3333" max="3333" width="9.85546875" style="97" customWidth="1"/>
    <col min="3334" max="3334" width="13.42578125" style="97" customWidth="1"/>
    <col min="3335" max="3337" width="12.42578125" style="97" bestFit="1" customWidth="1"/>
    <col min="3338" max="3338" width="13.42578125" style="97" customWidth="1"/>
    <col min="3339" max="3339" width="13.140625" style="97" customWidth="1"/>
    <col min="3340" max="3340" width="13.42578125" style="97" customWidth="1"/>
    <col min="3341" max="3341" width="20.140625" style="97" customWidth="1"/>
    <col min="3342" max="3584" width="9.140625" style="97"/>
    <col min="3585" max="3585" width="5.7109375" style="97" customWidth="1"/>
    <col min="3586" max="3586" width="21.28515625" style="97" customWidth="1"/>
    <col min="3587" max="3587" width="30.140625" style="97" customWidth="1"/>
    <col min="3588" max="3588" width="28.5703125" style="97" customWidth="1"/>
    <col min="3589" max="3589" width="9.85546875" style="97" customWidth="1"/>
    <col min="3590" max="3590" width="13.42578125" style="97" customWidth="1"/>
    <col min="3591" max="3593" width="12.42578125" style="97" bestFit="1" customWidth="1"/>
    <col min="3594" max="3594" width="13.42578125" style="97" customWidth="1"/>
    <col min="3595" max="3595" width="13.140625" style="97" customWidth="1"/>
    <col min="3596" max="3596" width="13.42578125" style="97" customWidth="1"/>
    <col min="3597" max="3597" width="20.140625" style="97" customWidth="1"/>
    <col min="3598" max="3840" width="9.140625" style="97"/>
    <col min="3841" max="3841" width="5.7109375" style="97" customWidth="1"/>
    <col min="3842" max="3842" width="21.28515625" style="97" customWidth="1"/>
    <col min="3843" max="3843" width="30.140625" style="97" customWidth="1"/>
    <col min="3844" max="3844" width="28.5703125" style="97" customWidth="1"/>
    <col min="3845" max="3845" width="9.85546875" style="97" customWidth="1"/>
    <col min="3846" max="3846" width="13.42578125" style="97" customWidth="1"/>
    <col min="3847" max="3849" width="12.42578125" style="97" bestFit="1" customWidth="1"/>
    <col min="3850" max="3850" width="13.42578125" style="97" customWidth="1"/>
    <col min="3851" max="3851" width="13.140625" style="97" customWidth="1"/>
    <col min="3852" max="3852" width="13.42578125" style="97" customWidth="1"/>
    <col min="3853" max="3853" width="20.140625" style="97" customWidth="1"/>
    <col min="3854" max="4096" width="9.140625" style="97"/>
    <col min="4097" max="4097" width="5.7109375" style="97" customWidth="1"/>
    <col min="4098" max="4098" width="21.28515625" style="97" customWidth="1"/>
    <col min="4099" max="4099" width="30.140625" style="97" customWidth="1"/>
    <col min="4100" max="4100" width="28.5703125" style="97" customWidth="1"/>
    <col min="4101" max="4101" width="9.85546875" style="97" customWidth="1"/>
    <col min="4102" max="4102" width="13.42578125" style="97" customWidth="1"/>
    <col min="4103" max="4105" width="12.42578125" style="97" bestFit="1" customWidth="1"/>
    <col min="4106" max="4106" width="13.42578125" style="97" customWidth="1"/>
    <col min="4107" max="4107" width="13.140625" style="97" customWidth="1"/>
    <col min="4108" max="4108" width="13.42578125" style="97" customWidth="1"/>
    <col min="4109" max="4109" width="20.140625" style="97" customWidth="1"/>
    <col min="4110" max="4352" width="9.140625" style="97"/>
    <col min="4353" max="4353" width="5.7109375" style="97" customWidth="1"/>
    <col min="4354" max="4354" width="21.28515625" style="97" customWidth="1"/>
    <col min="4355" max="4355" width="30.140625" style="97" customWidth="1"/>
    <col min="4356" max="4356" width="28.5703125" style="97" customWidth="1"/>
    <col min="4357" max="4357" width="9.85546875" style="97" customWidth="1"/>
    <col min="4358" max="4358" width="13.42578125" style="97" customWidth="1"/>
    <col min="4359" max="4361" width="12.42578125" style="97" bestFit="1" customWidth="1"/>
    <col min="4362" max="4362" width="13.42578125" style="97" customWidth="1"/>
    <col min="4363" max="4363" width="13.140625" style="97" customWidth="1"/>
    <col min="4364" max="4364" width="13.42578125" style="97" customWidth="1"/>
    <col min="4365" max="4365" width="20.140625" style="97" customWidth="1"/>
    <col min="4366" max="4608" width="9.140625" style="97"/>
    <col min="4609" max="4609" width="5.7109375" style="97" customWidth="1"/>
    <col min="4610" max="4610" width="21.28515625" style="97" customWidth="1"/>
    <col min="4611" max="4611" width="30.140625" style="97" customWidth="1"/>
    <col min="4612" max="4612" width="28.5703125" style="97" customWidth="1"/>
    <col min="4613" max="4613" width="9.85546875" style="97" customWidth="1"/>
    <col min="4614" max="4614" width="13.42578125" style="97" customWidth="1"/>
    <col min="4615" max="4617" width="12.42578125" style="97" bestFit="1" customWidth="1"/>
    <col min="4618" max="4618" width="13.42578125" style="97" customWidth="1"/>
    <col min="4619" max="4619" width="13.140625" style="97" customWidth="1"/>
    <col min="4620" max="4620" width="13.42578125" style="97" customWidth="1"/>
    <col min="4621" max="4621" width="20.140625" style="97" customWidth="1"/>
    <col min="4622" max="4864" width="9.140625" style="97"/>
    <col min="4865" max="4865" width="5.7109375" style="97" customWidth="1"/>
    <col min="4866" max="4866" width="21.28515625" style="97" customWidth="1"/>
    <col min="4867" max="4867" width="30.140625" style="97" customWidth="1"/>
    <col min="4868" max="4868" width="28.5703125" style="97" customWidth="1"/>
    <col min="4869" max="4869" width="9.85546875" style="97" customWidth="1"/>
    <col min="4870" max="4870" width="13.42578125" style="97" customWidth="1"/>
    <col min="4871" max="4873" width="12.42578125" style="97" bestFit="1" customWidth="1"/>
    <col min="4874" max="4874" width="13.42578125" style="97" customWidth="1"/>
    <col min="4875" max="4875" width="13.140625" style="97" customWidth="1"/>
    <col min="4876" max="4876" width="13.42578125" style="97" customWidth="1"/>
    <col min="4877" max="4877" width="20.140625" style="97" customWidth="1"/>
    <col min="4878" max="5120" width="9.140625" style="97"/>
    <col min="5121" max="5121" width="5.7109375" style="97" customWidth="1"/>
    <col min="5122" max="5122" width="21.28515625" style="97" customWidth="1"/>
    <col min="5123" max="5123" width="30.140625" style="97" customWidth="1"/>
    <col min="5124" max="5124" width="28.5703125" style="97" customWidth="1"/>
    <col min="5125" max="5125" width="9.85546875" style="97" customWidth="1"/>
    <col min="5126" max="5126" width="13.42578125" style="97" customWidth="1"/>
    <col min="5127" max="5129" width="12.42578125" style="97" bestFit="1" customWidth="1"/>
    <col min="5130" max="5130" width="13.42578125" style="97" customWidth="1"/>
    <col min="5131" max="5131" width="13.140625" style="97" customWidth="1"/>
    <col min="5132" max="5132" width="13.42578125" style="97" customWidth="1"/>
    <col min="5133" max="5133" width="20.140625" style="97" customWidth="1"/>
    <col min="5134" max="5376" width="9.140625" style="97"/>
    <col min="5377" max="5377" width="5.7109375" style="97" customWidth="1"/>
    <col min="5378" max="5378" width="21.28515625" style="97" customWidth="1"/>
    <col min="5379" max="5379" width="30.140625" style="97" customWidth="1"/>
    <col min="5380" max="5380" width="28.5703125" style="97" customWidth="1"/>
    <col min="5381" max="5381" width="9.85546875" style="97" customWidth="1"/>
    <col min="5382" max="5382" width="13.42578125" style="97" customWidth="1"/>
    <col min="5383" max="5385" width="12.42578125" style="97" bestFit="1" customWidth="1"/>
    <col min="5386" max="5386" width="13.42578125" style="97" customWidth="1"/>
    <col min="5387" max="5387" width="13.140625" style="97" customWidth="1"/>
    <col min="5388" max="5388" width="13.42578125" style="97" customWidth="1"/>
    <col min="5389" max="5389" width="20.140625" style="97" customWidth="1"/>
    <col min="5390" max="5632" width="9.140625" style="97"/>
    <col min="5633" max="5633" width="5.7109375" style="97" customWidth="1"/>
    <col min="5634" max="5634" width="21.28515625" style="97" customWidth="1"/>
    <col min="5635" max="5635" width="30.140625" style="97" customWidth="1"/>
    <col min="5636" max="5636" width="28.5703125" style="97" customWidth="1"/>
    <col min="5637" max="5637" width="9.85546875" style="97" customWidth="1"/>
    <col min="5638" max="5638" width="13.42578125" style="97" customWidth="1"/>
    <col min="5639" max="5641" width="12.42578125" style="97" bestFit="1" customWidth="1"/>
    <col min="5642" max="5642" width="13.42578125" style="97" customWidth="1"/>
    <col min="5643" max="5643" width="13.140625" style="97" customWidth="1"/>
    <col min="5644" max="5644" width="13.42578125" style="97" customWidth="1"/>
    <col min="5645" max="5645" width="20.140625" style="97" customWidth="1"/>
    <col min="5646" max="5888" width="9.140625" style="97"/>
    <col min="5889" max="5889" width="5.7109375" style="97" customWidth="1"/>
    <col min="5890" max="5890" width="21.28515625" style="97" customWidth="1"/>
    <col min="5891" max="5891" width="30.140625" style="97" customWidth="1"/>
    <col min="5892" max="5892" width="28.5703125" style="97" customWidth="1"/>
    <col min="5893" max="5893" width="9.85546875" style="97" customWidth="1"/>
    <col min="5894" max="5894" width="13.42578125" style="97" customWidth="1"/>
    <col min="5895" max="5897" width="12.42578125" style="97" bestFit="1" customWidth="1"/>
    <col min="5898" max="5898" width="13.42578125" style="97" customWidth="1"/>
    <col min="5899" max="5899" width="13.140625" style="97" customWidth="1"/>
    <col min="5900" max="5900" width="13.42578125" style="97" customWidth="1"/>
    <col min="5901" max="5901" width="20.140625" style="97" customWidth="1"/>
    <col min="5902" max="6144" width="9.140625" style="97"/>
    <col min="6145" max="6145" width="5.7109375" style="97" customWidth="1"/>
    <col min="6146" max="6146" width="21.28515625" style="97" customWidth="1"/>
    <col min="6147" max="6147" width="30.140625" style="97" customWidth="1"/>
    <col min="6148" max="6148" width="28.5703125" style="97" customWidth="1"/>
    <col min="6149" max="6149" width="9.85546875" style="97" customWidth="1"/>
    <col min="6150" max="6150" width="13.42578125" style="97" customWidth="1"/>
    <col min="6151" max="6153" width="12.42578125" style="97" bestFit="1" customWidth="1"/>
    <col min="6154" max="6154" width="13.42578125" style="97" customWidth="1"/>
    <col min="6155" max="6155" width="13.140625" style="97" customWidth="1"/>
    <col min="6156" max="6156" width="13.42578125" style="97" customWidth="1"/>
    <col min="6157" max="6157" width="20.140625" style="97" customWidth="1"/>
    <col min="6158" max="6400" width="9.140625" style="97"/>
    <col min="6401" max="6401" width="5.7109375" style="97" customWidth="1"/>
    <col min="6402" max="6402" width="21.28515625" style="97" customWidth="1"/>
    <col min="6403" max="6403" width="30.140625" style="97" customWidth="1"/>
    <col min="6404" max="6404" width="28.5703125" style="97" customWidth="1"/>
    <col min="6405" max="6405" width="9.85546875" style="97" customWidth="1"/>
    <col min="6406" max="6406" width="13.42578125" style="97" customWidth="1"/>
    <col min="6407" max="6409" width="12.42578125" style="97" bestFit="1" customWidth="1"/>
    <col min="6410" max="6410" width="13.42578125" style="97" customWidth="1"/>
    <col min="6411" max="6411" width="13.140625" style="97" customWidth="1"/>
    <col min="6412" max="6412" width="13.42578125" style="97" customWidth="1"/>
    <col min="6413" max="6413" width="20.140625" style="97" customWidth="1"/>
    <col min="6414" max="6656" width="9.140625" style="97"/>
    <col min="6657" max="6657" width="5.7109375" style="97" customWidth="1"/>
    <col min="6658" max="6658" width="21.28515625" style="97" customWidth="1"/>
    <col min="6659" max="6659" width="30.140625" style="97" customWidth="1"/>
    <col min="6660" max="6660" width="28.5703125" style="97" customWidth="1"/>
    <col min="6661" max="6661" width="9.85546875" style="97" customWidth="1"/>
    <col min="6662" max="6662" width="13.42578125" style="97" customWidth="1"/>
    <col min="6663" max="6665" width="12.42578125" style="97" bestFit="1" customWidth="1"/>
    <col min="6666" max="6666" width="13.42578125" style="97" customWidth="1"/>
    <col min="6667" max="6667" width="13.140625" style="97" customWidth="1"/>
    <col min="6668" max="6668" width="13.42578125" style="97" customWidth="1"/>
    <col min="6669" max="6669" width="20.140625" style="97" customWidth="1"/>
    <col min="6670" max="6912" width="9.140625" style="97"/>
    <col min="6913" max="6913" width="5.7109375" style="97" customWidth="1"/>
    <col min="6914" max="6914" width="21.28515625" style="97" customWidth="1"/>
    <col min="6915" max="6915" width="30.140625" style="97" customWidth="1"/>
    <col min="6916" max="6916" width="28.5703125" style="97" customWidth="1"/>
    <col min="6917" max="6917" width="9.85546875" style="97" customWidth="1"/>
    <col min="6918" max="6918" width="13.42578125" style="97" customWidth="1"/>
    <col min="6919" max="6921" width="12.42578125" style="97" bestFit="1" customWidth="1"/>
    <col min="6922" max="6922" width="13.42578125" style="97" customWidth="1"/>
    <col min="6923" max="6923" width="13.140625" style="97" customWidth="1"/>
    <col min="6924" max="6924" width="13.42578125" style="97" customWidth="1"/>
    <col min="6925" max="6925" width="20.140625" style="97" customWidth="1"/>
    <col min="6926" max="7168" width="9.140625" style="97"/>
    <col min="7169" max="7169" width="5.7109375" style="97" customWidth="1"/>
    <col min="7170" max="7170" width="21.28515625" style="97" customWidth="1"/>
    <col min="7171" max="7171" width="30.140625" style="97" customWidth="1"/>
    <col min="7172" max="7172" width="28.5703125" style="97" customWidth="1"/>
    <col min="7173" max="7173" width="9.85546875" style="97" customWidth="1"/>
    <col min="7174" max="7174" width="13.42578125" style="97" customWidth="1"/>
    <col min="7175" max="7177" width="12.42578125" style="97" bestFit="1" customWidth="1"/>
    <col min="7178" max="7178" width="13.42578125" style="97" customWidth="1"/>
    <col min="7179" max="7179" width="13.140625" style="97" customWidth="1"/>
    <col min="7180" max="7180" width="13.42578125" style="97" customWidth="1"/>
    <col min="7181" max="7181" width="20.140625" style="97" customWidth="1"/>
    <col min="7182" max="7424" width="9.140625" style="97"/>
    <col min="7425" max="7425" width="5.7109375" style="97" customWidth="1"/>
    <col min="7426" max="7426" width="21.28515625" style="97" customWidth="1"/>
    <col min="7427" max="7427" width="30.140625" style="97" customWidth="1"/>
    <col min="7428" max="7428" width="28.5703125" style="97" customWidth="1"/>
    <col min="7429" max="7429" width="9.85546875" style="97" customWidth="1"/>
    <col min="7430" max="7430" width="13.42578125" style="97" customWidth="1"/>
    <col min="7431" max="7433" width="12.42578125" style="97" bestFit="1" customWidth="1"/>
    <col min="7434" max="7434" width="13.42578125" style="97" customWidth="1"/>
    <col min="7435" max="7435" width="13.140625" style="97" customWidth="1"/>
    <col min="7436" max="7436" width="13.42578125" style="97" customWidth="1"/>
    <col min="7437" max="7437" width="20.140625" style="97" customWidth="1"/>
    <col min="7438" max="7680" width="9.140625" style="97"/>
    <col min="7681" max="7681" width="5.7109375" style="97" customWidth="1"/>
    <col min="7682" max="7682" width="21.28515625" style="97" customWidth="1"/>
    <col min="7683" max="7683" width="30.140625" style="97" customWidth="1"/>
    <col min="7684" max="7684" width="28.5703125" style="97" customWidth="1"/>
    <col min="7685" max="7685" width="9.85546875" style="97" customWidth="1"/>
    <col min="7686" max="7686" width="13.42578125" style="97" customWidth="1"/>
    <col min="7687" max="7689" width="12.42578125" style="97" bestFit="1" customWidth="1"/>
    <col min="7690" max="7690" width="13.42578125" style="97" customWidth="1"/>
    <col min="7691" max="7691" width="13.140625" style="97" customWidth="1"/>
    <col min="7692" max="7692" width="13.42578125" style="97" customWidth="1"/>
    <col min="7693" max="7693" width="20.140625" style="97" customWidth="1"/>
    <col min="7694" max="7936" width="9.140625" style="97"/>
    <col min="7937" max="7937" width="5.7109375" style="97" customWidth="1"/>
    <col min="7938" max="7938" width="21.28515625" style="97" customWidth="1"/>
    <col min="7939" max="7939" width="30.140625" style="97" customWidth="1"/>
    <col min="7940" max="7940" width="28.5703125" style="97" customWidth="1"/>
    <col min="7941" max="7941" width="9.85546875" style="97" customWidth="1"/>
    <col min="7942" max="7942" width="13.42578125" style="97" customWidth="1"/>
    <col min="7943" max="7945" width="12.42578125" style="97" bestFit="1" customWidth="1"/>
    <col min="7946" max="7946" width="13.42578125" style="97" customWidth="1"/>
    <col min="7947" max="7947" width="13.140625" style="97" customWidth="1"/>
    <col min="7948" max="7948" width="13.42578125" style="97" customWidth="1"/>
    <col min="7949" max="7949" width="20.140625" style="97" customWidth="1"/>
    <col min="7950" max="8192" width="9.140625" style="97"/>
    <col min="8193" max="8193" width="5.7109375" style="97" customWidth="1"/>
    <col min="8194" max="8194" width="21.28515625" style="97" customWidth="1"/>
    <col min="8195" max="8195" width="30.140625" style="97" customWidth="1"/>
    <col min="8196" max="8196" width="28.5703125" style="97" customWidth="1"/>
    <col min="8197" max="8197" width="9.85546875" style="97" customWidth="1"/>
    <col min="8198" max="8198" width="13.42578125" style="97" customWidth="1"/>
    <col min="8199" max="8201" width="12.42578125" style="97" bestFit="1" customWidth="1"/>
    <col min="8202" max="8202" width="13.42578125" style="97" customWidth="1"/>
    <col min="8203" max="8203" width="13.140625" style="97" customWidth="1"/>
    <col min="8204" max="8204" width="13.42578125" style="97" customWidth="1"/>
    <col min="8205" max="8205" width="20.140625" style="97" customWidth="1"/>
    <col min="8206" max="8448" width="9.140625" style="97"/>
    <col min="8449" max="8449" width="5.7109375" style="97" customWidth="1"/>
    <col min="8450" max="8450" width="21.28515625" style="97" customWidth="1"/>
    <col min="8451" max="8451" width="30.140625" style="97" customWidth="1"/>
    <col min="8452" max="8452" width="28.5703125" style="97" customWidth="1"/>
    <col min="8453" max="8453" width="9.85546875" style="97" customWidth="1"/>
    <col min="8454" max="8454" width="13.42578125" style="97" customWidth="1"/>
    <col min="8455" max="8457" width="12.42578125" style="97" bestFit="1" customWidth="1"/>
    <col min="8458" max="8458" width="13.42578125" style="97" customWidth="1"/>
    <col min="8459" max="8459" width="13.140625" style="97" customWidth="1"/>
    <col min="8460" max="8460" width="13.42578125" style="97" customWidth="1"/>
    <col min="8461" max="8461" width="20.140625" style="97" customWidth="1"/>
    <col min="8462" max="8704" width="9.140625" style="97"/>
    <col min="8705" max="8705" width="5.7109375" style="97" customWidth="1"/>
    <col min="8706" max="8706" width="21.28515625" style="97" customWidth="1"/>
    <col min="8707" max="8707" width="30.140625" style="97" customWidth="1"/>
    <col min="8708" max="8708" width="28.5703125" style="97" customWidth="1"/>
    <col min="8709" max="8709" width="9.85546875" style="97" customWidth="1"/>
    <col min="8710" max="8710" width="13.42578125" style="97" customWidth="1"/>
    <col min="8711" max="8713" width="12.42578125" style="97" bestFit="1" customWidth="1"/>
    <col min="8714" max="8714" width="13.42578125" style="97" customWidth="1"/>
    <col min="8715" max="8715" width="13.140625" style="97" customWidth="1"/>
    <col min="8716" max="8716" width="13.42578125" style="97" customWidth="1"/>
    <col min="8717" max="8717" width="20.140625" style="97" customWidth="1"/>
    <col min="8718" max="8960" width="9.140625" style="97"/>
    <col min="8961" max="8961" width="5.7109375" style="97" customWidth="1"/>
    <col min="8962" max="8962" width="21.28515625" style="97" customWidth="1"/>
    <col min="8963" max="8963" width="30.140625" style="97" customWidth="1"/>
    <col min="8964" max="8964" width="28.5703125" style="97" customWidth="1"/>
    <col min="8965" max="8965" width="9.85546875" style="97" customWidth="1"/>
    <col min="8966" max="8966" width="13.42578125" style="97" customWidth="1"/>
    <col min="8967" max="8969" width="12.42578125" style="97" bestFit="1" customWidth="1"/>
    <col min="8970" max="8970" width="13.42578125" style="97" customWidth="1"/>
    <col min="8971" max="8971" width="13.140625" style="97" customWidth="1"/>
    <col min="8972" max="8972" width="13.42578125" style="97" customWidth="1"/>
    <col min="8973" max="8973" width="20.140625" style="97" customWidth="1"/>
    <col min="8974" max="9216" width="9.140625" style="97"/>
    <col min="9217" max="9217" width="5.7109375" style="97" customWidth="1"/>
    <col min="9218" max="9218" width="21.28515625" style="97" customWidth="1"/>
    <col min="9219" max="9219" width="30.140625" style="97" customWidth="1"/>
    <col min="9220" max="9220" width="28.5703125" style="97" customWidth="1"/>
    <col min="9221" max="9221" width="9.85546875" style="97" customWidth="1"/>
    <col min="9222" max="9222" width="13.42578125" style="97" customWidth="1"/>
    <col min="9223" max="9225" width="12.42578125" style="97" bestFit="1" customWidth="1"/>
    <col min="9226" max="9226" width="13.42578125" style="97" customWidth="1"/>
    <col min="9227" max="9227" width="13.140625" style="97" customWidth="1"/>
    <col min="9228" max="9228" width="13.42578125" style="97" customWidth="1"/>
    <col min="9229" max="9229" width="20.140625" style="97" customWidth="1"/>
    <col min="9230" max="9472" width="9.140625" style="97"/>
    <col min="9473" max="9473" width="5.7109375" style="97" customWidth="1"/>
    <col min="9474" max="9474" width="21.28515625" style="97" customWidth="1"/>
    <col min="9475" max="9475" width="30.140625" style="97" customWidth="1"/>
    <col min="9476" max="9476" width="28.5703125" style="97" customWidth="1"/>
    <col min="9477" max="9477" width="9.85546875" style="97" customWidth="1"/>
    <col min="9478" max="9478" width="13.42578125" style="97" customWidth="1"/>
    <col min="9479" max="9481" width="12.42578125" style="97" bestFit="1" customWidth="1"/>
    <col min="9482" max="9482" width="13.42578125" style="97" customWidth="1"/>
    <col min="9483" max="9483" width="13.140625" style="97" customWidth="1"/>
    <col min="9484" max="9484" width="13.42578125" style="97" customWidth="1"/>
    <col min="9485" max="9485" width="20.140625" style="97" customWidth="1"/>
    <col min="9486" max="9728" width="9.140625" style="97"/>
    <col min="9729" max="9729" width="5.7109375" style="97" customWidth="1"/>
    <col min="9730" max="9730" width="21.28515625" style="97" customWidth="1"/>
    <col min="9731" max="9731" width="30.140625" style="97" customWidth="1"/>
    <col min="9732" max="9732" width="28.5703125" style="97" customWidth="1"/>
    <col min="9733" max="9733" width="9.85546875" style="97" customWidth="1"/>
    <col min="9734" max="9734" width="13.42578125" style="97" customWidth="1"/>
    <col min="9735" max="9737" width="12.42578125" style="97" bestFit="1" customWidth="1"/>
    <col min="9738" max="9738" width="13.42578125" style="97" customWidth="1"/>
    <col min="9739" max="9739" width="13.140625" style="97" customWidth="1"/>
    <col min="9740" max="9740" width="13.42578125" style="97" customWidth="1"/>
    <col min="9741" max="9741" width="20.140625" style="97" customWidth="1"/>
    <col min="9742" max="9984" width="9.140625" style="97"/>
    <col min="9985" max="9985" width="5.7109375" style="97" customWidth="1"/>
    <col min="9986" max="9986" width="21.28515625" style="97" customWidth="1"/>
    <col min="9987" max="9987" width="30.140625" style="97" customWidth="1"/>
    <col min="9988" max="9988" width="28.5703125" style="97" customWidth="1"/>
    <col min="9989" max="9989" width="9.85546875" style="97" customWidth="1"/>
    <col min="9990" max="9990" width="13.42578125" style="97" customWidth="1"/>
    <col min="9991" max="9993" width="12.42578125" style="97" bestFit="1" customWidth="1"/>
    <col min="9994" max="9994" width="13.42578125" style="97" customWidth="1"/>
    <col min="9995" max="9995" width="13.140625" style="97" customWidth="1"/>
    <col min="9996" max="9996" width="13.42578125" style="97" customWidth="1"/>
    <col min="9997" max="9997" width="20.140625" style="97" customWidth="1"/>
    <col min="9998" max="10240" width="9.140625" style="97"/>
    <col min="10241" max="10241" width="5.7109375" style="97" customWidth="1"/>
    <col min="10242" max="10242" width="21.28515625" style="97" customWidth="1"/>
    <col min="10243" max="10243" width="30.140625" style="97" customWidth="1"/>
    <col min="10244" max="10244" width="28.5703125" style="97" customWidth="1"/>
    <col min="10245" max="10245" width="9.85546875" style="97" customWidth="1"/>
    <col min="10246" max="10246" width="13.42578125" style="97" customWidth="1"/>
    <col min="10247" max="10249" width="12.42578125" style="97" bestFit="1" customWidth="1"/>
    <col min="10250" max="10250" width="13.42578125" style="97" customWidth="1"/>
    <col min="10251" max="10251" width="13.140625" style="97" customWidth="1"/>
    <col min="10252" max="10252" width="13.42578125" style="97" customWidth="1"/>
    <col min="10253" max="10253" width="20.140625" style="97" customWidth="1"/>
    <col min="10254" max="10496" width="9.140625" style="97"/>
    <col min="10497" max="10497" width="5.7109375" style="97" customWidth="1"/>
    <col min="10498" max="10498" width="21.28515625" style="97" customWidth="1"/>
    <col min="10499" max="10499" width="30.140625" style="97" customWidth="1"/>
    <col min="10500" max="10500" width="28.5703125" style="97" customWidth="1"/>
    <col min="10501" max="10501" width="9.85546875" style="97" customWidth="1"/>
    <col min="10502" max="10502" width="13.42578125" style="97" customWidth="1"/>
    <col min="10503" max="10505" width="12.42578125" style="97" bestFit="1" customWidth="1"/>
    <col min="10506" max="10506" width="13.42578125" style="97" customWidth="1"/>
    <col min="10507" max="10507" width="13.140625" style="97" customWidth="1"/>
    <col min="10508" max="10508" width="13.42578125" style="97" customWidth="1"/>
    <col min="10509" max="10509" width="20.140625" style="97" customWidth="1"/>
    <col min="10510" max="10752" width="9.140625" style="97"/>
    <col min="10753" max="10753" width="5.7109375" style="97" customWidth="1"/>
    <col min="10754" max="10754" width="21.28515625" style="97" customWidth="1"/>
    <col min="10755" max="10755" width="30.140625" style="97" customWidth="1"/>
    <col min="10756" max="10756" width="28.5703125" style="97" customWidth="1"/>
    <col min="10757" max="10757" width="9.85546875" style="97" customWidth="1"/>
    <col min="10758" max="10758" width="13.42578125" style="97" customWidth="1"/>
    <col min="10759" max="10761" width="12.42578125" style="97" bestFit="1" customWidth="1"/>
    <col min="10762" max="10762" width="13.42578125" style="97" customWidth="1"/>
    <col min="10763" max="10763" width="13.140625" style="97" customWidth="1"/>
    <col min="10764" max="10764" width="13.42578125" style="97" customWidth="1"/>
    <col min="10765" max="10765" width="20.140625" style="97" customWidth="1"/>
    <col min="10766" max="11008" width="9.140625" style="97"/>
    <col min="11009" max="11009" width="5.7109375" style="97" customWidth="1"/>
    <col min="11010" max="11010" width="21.28515625" style="97" customWidth="1"/>
    <col min="11011" max="11011" width="30.140625" style="97" customWidth="1"/>
    <col min="11012" max="11012" width="28.5703125" style="97" customWidth="1"/>
    <col min="11013" max="11013" width="9.85546875" style="97" customWidth="1"/>
    <col min="11014" max="11014" width="13.42578125" style="97" customWidth="1"/>
    <col min="11015" max="11017" width="12.42578125" style="97" bestFit="1" customWidth="1"/>
    <col min="11018" max="11018" width="13.42578125" style="97" customWidth="1"/>
    <col min="11019" max="11019" width="13.140625" style="97" customWidth="1"/>
    <col min="11020" max="11020" width="13.42578125" style="97" customWidth="1"/>
    <col min="11021" max="11021" width="20.140625" style="97" customWidth="1"/>
    <col min="11022" max="11264" width="9.140625" style="97"/>
    <col min="11265" max="11265" width="5.7109375" style="97" customWidth="1"/>
    <col min="11266" max="11266" width="21.28515625" style="97" customWidth="1"/>
    <col min="11267" max="11267" width="30.140625" style="97" customWidth="1"/>
    <col min="11268" max="11268" width="28.5703125" style="97" customWidth="1"/>
    <col min="11269" max="11269" width="9.85546875" style="97" customWidth="1"/>
    <col min="11270" max="11270" width="13.42578125" style="97" customWidth="1"/>
    <col min="11271" max="11273" width="12.42578125" style="97" bestFit="1" customWidth="1"/>
    <col min="11274" max="11274" width="13.42578125" style="97" customWidth="1"/>
    <col min="11275" max="11275" width="13.140625" style="97" customWidth="1"/>
    <col min="11276" max="11276" width="13.42578125" style="97" customWidth="1"/>
    <col min="11277" max="11277" width="20.140625" style="97" customWidth="1"/>
    <col min="11278" max="11520" width="9.140625" style="97"/>
    <col min="11521" max="11521" width="5.7109375" style="97" customWidth="1"/>
    <col min="11522" max="11522" width="21.28515625" style="97" customWidth="1"/>
    <col min="11523" max="11523" width="30.140625" style="97" customWidth="1"/>
    <col min="11524" max="11524" width="28.5703125" style="97" customWidth="1"/>
    <col min="11525" max="11525" width="9.85546875" style="97" customWidth="1"/>
    <col min="11526" max="11526" width="13.42578125" style="97" customWidth="1"/>
    <col min="11527" max="11529" width="12.42578125" style="97" bestFit="1" customWidth="1"/>
    <col min="11530" max="11530" width="13.42578125" style="97" customWidth="1"/>
    <col min="11531" max="11531" width="13.140625" style="97" customWidth="1"/>
    <col min="11532" max="11532" width="13.42578125" style="97" customWidth="1"/>
    <col min="11533" max="11533" width="20.140625" style="97" customWidth="1"/>
    <col min="11534" max="11776" width="9.140625" style="97"/>
    <col min="11777" max="11777" width="5.7109375" style="97" customWidth="1"/>
    <col min="11778" max="11778" width="21.28515625" style="97" customWidth="1"/>
    <col min="11779" max="11779" width="30.140625" style="97" customWidth="1"/>
    <col min="11780" max="11780" width="28.5703125" style="97" customWidth="1"/>
    <col min="11781" max="11781" width="9.85546875" style="97" customWidth="1"/>
    <col min="11782" max="11782" width="13.42578125" style="97" customWidth="1"/>
    <col min="11783" max="11785" width="12.42578125" style="97" bestFit="1" customWidth="1"/>
    <col min="11786" max="11786" width="13.42578125" style="97" customWidth="1"/>
    <col min="11787" max="11787" width="13.140625" style="97" customWidth="1"/>
    <col min="11788" max="11788" width="13.42578125" style="97" customWidth="1"/>
    <col min="11789" max="11789" width="20.140625" style="97" customWidth="1"/>
    <col min="11790" max="12032" width="9.140625" style="97"/>
    <col min="12033" max="12033" width="5.7109375" style="97" customWidth="1"/>
    <col min="12034" max="12034" width="21.28515625" style="97" customWidth="1"/>
    <col min="12035" max="12035" width="30.140625" style="97" customWidth="1"/>
    <col min="12036" max="12036" width="28.5703125" style="97" customWidth="1"/>
    <col min="12037" max="12037" width="9.85546875" style="97" customWidth="1"/>
    <col min="12038" max="12038" width="13.42578125" style="97" customWidth="1"/>
    <col min="12039" max="12041" width="12.42578125" style="97" bestFit="1" customWidth="1"/>
    <col min="12042" max="12042" width="13.42578125" style="97" customWidth="1"/>
    <col min="12043" max="12043" width="13.140625" style="97" customWidth="1"/>
    <col min="12044" max="12044" width="13.42578125" style="97" customWidth="1"/>
    <col min="12045" max="12045" width="20.140625" style="97" customWidth="1"/>
    <col min="12046" max="12288" width="9.140625" style="97"/>
    <col min="12289" max="12289" width="5.7109375" style="97" customWidth="1"/>
    <col min="12290" max="12290" width="21.28515625" style="97" customWidth="1"/>
    <col min="12291" max="12291" width="30.140625" style="97" customWidth="1"/>
    <col min="12292" max="12292" width="28.5703125" style="97" customWidth="1"/>
    <col min="12293" max="12293" width="9.85546875" style="97" customWidth="1"/>
    <col min="12294" max="12294" width="13.42578125" style="97" customWidth="1"/>
    <col min="12295" max="12297" width="12.42578125" style="97" bestFit="1" customWidth="1"/>
    <col min="12298" max="12298" width="13.42578125" style="97" customWidth="1"/>
    <col min="12299" max="12299" width="13.140625" style="97" customWidth="1"/>
    <col min="12300" max="12300" width="13.42578125" style="97" customWidth="1"/>
    <col min="12301" max="12301" width="20.140625" style="97" customWidth="1"/>
    <col min="12302" max="12544" width="9.140625" style="97"/>
    <col min="12545" max="12545" width="5.7109375" style="97" customWidth="1"/>
    <col min="12546" max="12546" width="21.28515625" style="97" customWidth="1"/>
    <col min="12547" max="12547" width="30.140625" style="97" customWidth="1"/>
    <col min="12548" max="12548" width="28.5703125" style="97" customWidth="1"/>
    <col min="12549" max="12549" width="9.85546875" style="97" customWidth="1"/>
    <col min="12550" max="12550" width="13.42578125" style="97" customWidth="1"/>
    <col min="12551" max="12553" width="12.42578125" style="97" bestFit="1" customWidth="1"/>
    <col min="12554" max="12554" width="13.42578125" style="97" customWidth="1"/>
    <col min="12555" max="12555" width="13.140625" style="97" customWidth="1"/>
    <col min="12556" max="12556" width="13.42578125" style="97" customWidth="1"/>
    <col min="12557" max="12557" width="20.140625" style="97" customWidth="1"/>
    <col min="12558" max="12800" width="9.140625" style="97"/>
    <col min="12801" max="12801" width="5.7109375" style="97" customWidth="1"/>
    <col min="12802" max="12802" width="21.28515625" style="97" customWidth="1"/>
    <col min="12803" max="12803" width="30.140625" style="97" customWidth="1"/>
    <col min="12804" max="12804" width="28.5703125" style="97" customWidth="1"/>
    <col min="12805" max="12805" width="9.85546875" style="97" customWidth="1"/>
    <col min="12806" max="12806" width="13.42578125" style="97" customWidth="1"/>
    <col min="12807" max="12809" width="12.42578125" style="97" bestFit="1" customWidth="1"/>
    <col min="12810" max="12810" width="13.42578125" style="97" customWidth="1"/>
    <col min="12811" max="12811" width="13.140625" style="97" customWidth="1"/>
    <col min="12812" max="12812" width="13.42578125" style="97" customWidth="1"/>
    <col min="12813" max="12813" width="20.140625" style="97" customWidth="1"/>
    <col min="12814" max="13056" width="9.140625" style="97"/>
    <col min="13057" max="13057" width="5.7109375" style="97" customWidth="1"/>
    <col min="13058" max="13058" width="21.28515625" style="97" customWidth="1"/>
    <col min="13059" max="13059" width="30.140625" style="97" customWidth="1"/>
    <col min="13060" max="13060" width="28.5703125" style="97" customWidth="1"/>
    <col min="13061" max="13061" width="9.85546875" style="97" customWidth="1"/>
    <col min="13062" max="13062" width="13.42578125" style="97" customWidth="1"/>
    <col min="13063" max="13065" width="12.42578125" style="97" bestFit="1" customWidth="1"/>
    <col min="13066" max="13066" width="13.42578125" style="97" customWidth="1"/>
    <col min="13067" max="13067" width="13.140625" style="97" customWidth="1"/>
    <col min="13068" max="13068" width="13.42578125" style="97" customWidth="1"/>
    <col min="13069" max="13069" width="20.140625" style="97" customWidth="1"/>
    <col min="13070" max="13312" width="9.140625" style="97"/>
    <col min="13313" max="13313" width="5.7109375" style="97" customWidth="1"/>
    <col min="13314" max="13314" width="21.28515625" style="97" customWidth="1"/>
    <col min="13315" max="13315" width="30.140625" style="97" customWidth="1"/>
    <col min="13316" max="13316" width="28.5703125" style="97" customWidth="1"/>
    <col min="13317" max="13317" width="9.85546875" style="97" customWidth="1"/>
    <col min="13318" max="13318" width="13.42578125" style="97" customWidth="1"/>
    <col min="13319" max="13321" width="12.42578125" style="97" bestFit="1" customWidth="1"/>
    <col min="13322" max="13322" width="13.42578125" style="97" customWidth="1"/>
    <col min="13323" max="13323" width="13.140625" style="97" customWidth="1"/>
    <col min="13324" max="13324" width="13.42578125" style="97" customWidth="1"/>
    <col min="13325" max="13325" width="20.140625" style="97" customWidth="1"/>
    <col min="13326" max="13568" width="9.140625" style="97"/>
    <col min="13569" max="13569" width="5.7109375" style="97" customWidth="1"/>
    <col min="13570" max="13570" width="21.28515625" style="97" customWidth="1"/>
    <col min="13571" max="13571" width="30.140625" style="97" customWidth="1"/>
    <col min="13572" max="13572" width="28.5703125" style="97" customWidth="1"/>
    <col min="13573" max="13573" width="9.85546875" style="97" customWidth="1"/>
    <col min="13574" max="13574" width="13.42578125" style="97" customWidth="1"/>
    <col min="13575" max="13577" width="12.42578125" style="97" bestFit="1" customWidth="1"/>
    <col min="13578" max="13578" width="13.42578125" style="97" customWidth="1"/>
    <col min="13579" max="13579" width="13.140625" style="97" customWidth="1"/>
    <col min="13580" max="13580" width="13.42578125" style="97" customWidth="1"/>
    <col min="13581" max="13581" width="20.140625" style="97" customWidth="1"/>
    <col min="13582" max="13824" width="9.140625" style="97"/>
    <col min="13825" max="13825" width="5.7109375" style="97" customWidth="1"/>
    <col min="13826" max="13826" width="21.28515625" style="97" customWidth="1"/>
    <col min="13827" max="13827" width="30.140625" style="97" customWidth="1"/>
    <col min="13828" max="13828" width="28.5703125" style="97" customWidth="1"/>
    <col min="13829" max="13829" width="9.85546875" style="97" customWidth="1"/>
    <col min="13830" max="13830" width="13.42578125" style="97" customWidth="1"/>
    <col min="13831" max="13833" width="12.42578125" style="97" bestFit="1" customWidth="1"/>
    <col min="13834" max="13834" width="13.42578125" style="97" customWidth="1"/>
    <col min="13835" max="13835" width="13.140625" style="97" customWidth="1"/>
    <col min="13836" max="13836" width="13.42578125" style="97" customWidth="1"/>
    <col min="13837" max="13837" width="20.140625" style="97" customWidth="1"/>
    <col min="13838" max="14080" width="9.140625" style="97"/>
    <col min="14081" max="14081" width="5.7109375" style="97" customWidth="1"/>
    <col min="14082" max="14082" width="21.28515625" style="97" customWidth="1"/>
    <col min="14083" max="14083" width="30.140625" style="97" customWidth="1"/>
    <col min="14084" max="14084" width="28.5703125" style="97" customWidth="1"/>
    <col min="14085" max="14085" width="9.85546875" style="97" customWidth="1"/>
    <col min="14086" max="14086" width="13.42578125" style="97" customWidth="1"/>
    <col min="14087" max="14089" width="12.42578125" style="97" bestFit="1" customWidth="1"/>
    <col min="14090" max="14090" width="13.42578125" style="97" customWidth="1"/>
    <col min="14091" max="14091" width="13.140625" style="97" customWidth="1"/>
    <col min="14092" max="14092" width="13.42578125" style="97" customWidth="1"/>
    <col min="14093" max="14093" width="20.140625" style="97" customWidth="1"/>
    <col min="14094" max="14336" width="9.140625" style="97"/>
    <col min="14337" max="14337" width="5.7109375" style="97" customWidth="1"/>
    <col min="14338" max="14338" width="21.28515625" style="97" customWidth="1"/>
    <col min="14339" max="14339" width="30.140625" style="97" customWidth="1"/>
    <col min="14340" max="14340" width="28.5703125" style="97" customWidth="1"/>
    <col min="14341" max="14341" width="9.85546875" style="97" customWidth="1"/>
    <col min="14342" max="14342" width="13.42578125" style="97" customWidth="1"/>
    <col min="14343" max="14345" width="12.42578125" style="97" bestFit="1" customWidth="1"/>
    <col min="14346" max="14346" width="13.42578125" style="97" customWidth="1"/>
    <col min="14347" max="14347" width="13.140625" style="97" customWidth="1"/>
    <col min="14348" max="14348" width="13.42578125" style="97" customWidth="1"/>
    <col min="14349" max="14349" width="20.140625" style="97" customWidth="1"/>
    <col min="14350" max="14592" width="9.140625" style="97"/>
    <col min="14593" max="14593" width="5.7109375" style="97" customWidth="1"/>
    <col min="14594" max="14594" width="21.28515625" style="97" customWidth="1"/>
    <col min="14595" max="14595" width="30.140625" style="97" customWidth="1"/>
    <col min="14596" max="14596" width="28.5703125" style="97" customWidth="1"/>
    <col min="14597" max="14597" width="9.85546875" style="97" customWidth="1"/>
    <col min="14598" max="14598" width="13.42578125" style="97" customWidth="1"/>
    <col min="14599" max="14601" width="12.42578125" style="97" bestFit="1" customWidth="1"/>
    <col min="14602" max="14602" width="13.42578125" style="97" customWidth="1"/>
    <col min="14603" max="14603" width="13.140625" style="97" customWidth="1"/>
    <col min="14604" max="14604" width="13.42578125" style="97" customWidth="1"/>
    <col min="14605" max="14605" width="20.140625" style="97" customWidth="1"/>
    <col min="14606" max="14848" width="9.140625" style="97"/>
    <col min="14849" max="14849" width="5.7109375" style="97" customWidth="1"/>
    <col min="14850" max="14850" width="21.28515625" style="97" customWidth="1"/>
    <col min="14851" max="14851" width="30.140625" style="97" customWidth="1"/>
    <col min="14852" max="14852" width="28.5703125" style="97" customWidth="1"/>
    <col min="14853" max="14853" width="9.85546875" style="97" customWidth="1"/>
    <col min="14854" max="14854" width="13.42578125" style="97" customWidth="1"/>
    <col min="14855" max="14857" width="12.42578125" style="97" bestFit="1" customWidth="1"/>
    <col min="14858" max="14858" width="13.42578125" style="97" customWidth="1"/>
    <col min="14859" max="14859" width="13.140625" style="97" customWidth="1"/>
    <col min="14860" max="14860" width="13.42578125" style="97" customWidth="1"/>
    <col min="14861" max="14861" width="20.140625" style="97" customWidth="1"/>
    <col min="14862" max="15104" width="9.140625" style="97"/>
    <col min="15105" max="15105" width="5.7109375" style="97" customWidth="1"/>
    <col min="15106" max="15106" width="21.28515625" style="97" customWidth="1"/>
    <col min="15107" max="15107" width="30.140625" style="97" customWidth="1"/>
    <col min="15108" max="15108" width="28.5703125" style="97" customWidth="1"/>
    <col min="15109" max="15109" width="9.85546875" style="97" customWidth="1"/>
    <col min="15110" max="15110" width="13.42578125" style="97" customWidth="1"/>
    <col min="15111" max="15113" width="12.42578125" style="97" bestFit="1" customWidth="1"/>
    <col min="15114" max="15114" width="13.42578125" style="97" customWidth="1"/>
    <col min="15115" max="15115" width="13.140625" style="97" customWidth="1"/>
    <col min="15116" max="15116" width="13.42578125" style="97" customWidth="1"/>
    <col min="15117" max="15117" width="20.140625" style="97" customWidth="1"/>
    <col min="15118" max="15360" width="9.140625" style="97"/>
    <col min="15361" max="15361" width="5.7109375" style="97" customWidth="1"/>
    <col min="15362" max="15362" width="21.28515625" style="97" customWidth="1"/>
    <col min="15363" max="15363" width="30.140625" style="97" customWidth="1"/>
    <col min="15364" max="15364" width="28.5703125" style="97" customWidth="1"/>
    <col min="15365" max="15365" width="9.85546875" style="97" customWidth="1"/>
    <col min="15366" max="15366" width="13.42578125" style="97" customWidth="1"/>
    <col min="15367" max="15369" width="12.42578125" style="97" bestFit="1" customWidth="1"/>
    <col min="15370" max="15370" width="13.42578125" style="97" customWidth="1"/>
    <col min="15371" max="15371" width="13.140625" style="97" customWidth="1"/>
    <col min="15372" max="15372" width="13.42578125" style="97" customWidth="1"/>
    <col min="15373" max="15373" width="20.140625" style="97" customWidth="1"/>
    <col min="15374" max="15616" width="9.140625" style="97"/>
    <col min="15617" max="15617" width="5.7109375" style="97" customWidth="1"/>
    <col min="15618" max="15618" width="21.28515625" style="97" customWidth="1"/>
    <col min="15619" max="15619" width="30.140625" style="97" customWidth="1"/>
    <col min="15620" max="15620" width="28.5703125" style="97" customWidth="1"/>
    <col min="15621" max="15621" width="9.85546875" style="97" customWidth="1"/>
    <col min="15622" max="15622" width="13.42578125" style="97" customWidth="1"/>
    <col min="15623" max="15625" width="12.42578125" style="97" bestFit="1" customWidth="1"/>
    <col min="15626" max="15626" width="13.42578125" style="97" customWidth="1"/>
    <col min="15627" max="15627" width="13.140625" style="97" customWidth="1"/>
    <col min="15628" max="15628" width="13.42578125" style="97" customWidth="1"/>
    <col min="15629" max="15629" width="20.140625" style="97" customWidth="1"/>
    <col min="15630" max="15872" width="9.140625" style="97"/>
    <col min="15873" max="15873" width="5.7109375" style="97" customWidth="1"/>
    <col min="15874" max="15874" width="21.28515625" style="97" customWidth="1"/>
    <col min="15875" max="15875" width="30.140625" style="97" customWidth="1"/>
    <col min="15876" max="15876" width="28.5703125" style="97" customWidth="1"/>
    <col min="15877" max="15877" width="9.85546875" style="97" customWidth="1"/>
    <col min="15878" max="15878" width="13.42578125" style="97" customWidth="1"/>
    <col min="15879" max="15881" width="12.42578125" style="97" bestFit="1" customWidth="1"/>
    <col min="15882" max="15882" width="13.42578125" style="97" customWidth="1"/>
    <col min="15883" max="15883" width="13.140625" style="97" customWidth="1"/>
    <col min="15884" max="15884" width="13.42578125" style="97" customWidth="1"/>
    <col min="15885" max="15885" width="20.140625" style="97" customWidth="1"/>
    <col min="15886" max="16128" width="9.140625" style="97"/>
    <col min="16129" max="16129" width="5.7109375" style="97" customWidth="1"/>
    <col min="16130" max="16130" width="21.28515625" style="97" customWidth="1"/>
    <col min="16131" max="16131" width="30.140625" style="97" customWidth="1"/>
    <col min="16132" max="16132" width="28.5703125" style="97" customWidth="1"/>
    <col min="16133" max="16133" width="9.85546875" style="97" customWidth="1"/>
    <col min="16134" max="16134" width="13.42578125" style="97" customWidth="1"/>
    <col min="16135" max="16137" width="12.42578125" style="97" bestFit="1" customWidth="1"/>
    <col min="16138" max="16138" width="13.42578125" style="97" customWidth="1"/>
    <col min="16139" max="16139" width="13.140625" style="97" customWidth="1"/>
    <col min="16140" max="16140" width="13.42578125" style="97" customWidth="1"/>
    <col min="16141" max="16141" width="20.140625" style="97" customWidth="1"/>
    <col min="16142" max="16384" width="9.140625" style="97"/>
  </cols>
  <sheetData>
    <row r="1" spans="1:13" x14ac:dyDescent="0.25">
      <c r="A1" s="371" t="s">
        <v>443</v>
      </c>
      <c r="B1" s="372"/>
      <c r="C1" s="372"/>
      <c r="D1" s="166" t="s">
        <v>444</v>
      </c>
      <c r="E1" s="167"/>
      <c r="F1" s="167"/>
      <c r="G1" s="168"/>
      <c r="H1" s="168"/>
      <c r="I1" s="168"/>
      <c r="J1" s="168"/>
      <c r="K1" s="168"/>
      <c r="L1" s="379" t="s">
        <v>523</v>
      </c>
      <c r="M1" s="379"/>
    </row>
    <row r="2" spans="1:13" x14ac:dyDescent="0.25">
      <c r="A2" s="371" t="s">
        <v>445</v>
      </c>
      <c r="B2" s="372"/>
      <c r="C2" s="372"/>
      <c r="D2" s="169" t="s">
        <v>446</v>
      </c>
      <c r="E2" s="170"/>
      <c r="F2" s="170"/>
      <c r="G2" s="168"/>
      <c r="H2" s="168"/>
      <c r="I2" s="168"/>
      <c r="J2" s="168"/>
      <c r="K2" s="168"/>
    </row>
    <row r="3" spans="1:13" x14ac:dyDescent="0.25">
      <c r="A3" s="373" t="s">
        <v>447</v>
      </c>
      <c r="B3" s="374"/>
      <c r="C3" s="374"/>
      <c r="D3" s="171" t="s">
        <v>448</v>
      </c>
      <c r="E3" s="167"/>
      <c r="F3" s="167"/>
      <c r="G3" s="168"/>
      <c r="H3" s="168"/>
      <c r="I3" s="168"/>
      <c r="J3" s="168"/>
      <c r="K3" s="168"/>
    </row>
    <row r="4" spans="1:13" ht="26.25" customHeight="1" x14ac:dyDescent="0.25">
      <c r="A4" s="375" t="s">
        <v>521</v>
      </c>
      <c r="B4" s="376"/>
      <c r="C4" s="376"/>
      <c r="D4" s="377" t="s">
        <v>513</v>
      </c>
      <c r="E4" s="378"/>
      <c r="F4" s="378"/>
      <c r="G4" s="378"/>
      <c r="H4" s="378"/>
      <c r="I4" s="378"/>
      <c r="J4" s="378"/>
      <c r="K4" s="378"/>
      <c r="L4" s="378"/>
      <c r="M4" s="378"/>
    </row>
    <row r="5" spans="1:13" ht="8.25" customHeight="1" x14ac:dyDescent="0.3">
      <c r="A5" s="172"/>
      <c r="B5" s="172"/>
      <c r="C5" s="173"/>
      <c r="D5" s="174"/>
      <c r="E5" s="174"/>
      <c r="F5" s="174"/>
    </row>
    <row r="6" spans="1:13" ht="16.5" thickBot="1" x14ac:dyDescent="0.3">
      <c r="A6" s="370" t="s">
        <v>506</v>
      </c>
      <c r="B6" s="370"/>
      <c r="C6" s="370"/>
      <c r="D6" s="370"/>
      <c r="E6" s="175"/>
      <c r="F6" s="175"/>
      <c r="J6" s="14"/>
      <c r="K6" s="14"/>
      <c r="L6" s="14"/>
      <c r="M6" s="14"/>
    </row>
    <row r="7" spans="1:13" x14ac:dyDescent="0.25">
      <c r="A7" s="345" t="s">
        <v>442</v>
      </c>
      <c r="B7" s="347" t="s">
        <v>449</v>
      </c>
      <c r="C7" s="349" t="s">
        <v>0</v>
      </c>
      <c r="D7" s="363" t="s">
        <v>450</v>
      </c>
      <c r="E7" s="363" t="s">
        <v>451</v>
      </c>
      <c r="F7" s="367" t="s">
        <v>452</v>
      </c>
      <c r="G7" s="368"/>
      <c r="H7" s="368"/>
      <c r="I7" s="368"/>
      <c r="J7" s="369"/>
      <c r="K7" s="361" t="s">
        <v>453</v>
      </c>
      <c r="L7" s="363" t="s">
        <v>454</v>
      </c>
      <c r="M7" s="365" t="s">
        <v>455</v>
      </c>
    </row>
    <row r="8" spans="1:13" ht="24.75" customHeight="1" thickBot="1" x14ac:dyDescent="0.3">
      <c r="A8" s="346"/>
      <c r="B8" s="348"/>
      <c r="C8" s="350"/>
      <c r="D8" s="364"/>
      <c r="E8" s="364"/>
      <c r="F8" s="323" t="s">
        <v>516</v>
      </c>
      <c r="G8" s="324" t="s">
        <v>518</v>
      </c>
      <c r="H8" s="324" t="s">
        <v>519</v>
      </c>
      <c r="I8" s="323" t="s">
        <v>517</v>
      </c>
      <c r="J8" s="324" t="s">
        <v>520</v>
      </c>
      <c r="K8" s="362"/>
      <c r="L8" s="364"/>
      <c r="M8" s="366"/>
    </row>
    <row r="9" spans="1:13" ht="15.75" customHeight="1" x14ac:dyDescent="0.25">
      <c r="A9" s="351" t="s">
        <v>456</v>
      </c>
      <c r="B9" s="354" t="s">
        <v>514</v>
      </c>
      <c r="C9" s="340" t="s">
        <v>460</v>
      </c>
      <c r="D9" s="178" t="s">
        <v>457</v>
      </c>
      <c r="E9" s="179" t="s">
        <v>458</v>
      </c>
      <c r="F9" s="314"/>
      <c r="G9" s="283"/>
      <c r="H9" s="268"/>
      <c r="I9" s="314">
        <f>Свод!H179+Свод!H180+Свод!H181+Свод!H182+Свод!H183+Свод!H184+Свод!H185+Свод!H186+Свод!H187</f>
        <v>10.4275</v>
      </c>
      <c r="J9" s="269"/>
      <c r="K9" s="270">
        <f t="shared" ref="K9:K30" si="0">SUM(F9:J9)</f>
        <v>10.4275</v>
      </c>
      <c r="L9" s="225"/>
      <c r="M9" s="222"/>
    </row>
    <row r="10" spans="1:13" ht="15.75" customHeight="1" thickBot="1" x14ac:dyDescent="0.3">
      <c r="A10" s="352"/>
      <c r="B10" s="355"/>
      <c r="C10" s="341"/>
      <c r="D10" s="180" t="s">
        <v>43</v>
      </c>
      <c r="E10" s="181" t="s">
        <v>459</v>
      </c>
      <c r="F10" s="260"/>
      <c r="G10" s="261"/>
      <c r="H10" s="262"/>
      <c r="I10" s="263"/>
      <c r="J10" s="264"/>
      <c r="K10" s="265">
        <f t="shared" si="0"/>
        <v>0</v>
      </c>
      <c r="L10" s="226"/>
      <c r="M10" s="232"/>
    </row>
    <row r="11" spans="1:13" ht="15.75" customHeight="1" x14ac:dyDescent="0.25">
      <c r="A11" s="352"/>
      <c r="B11" s="355"/>
      <c r="C11" s="336" t="s">
        <v>461</v>
      </c>
      <c r="D11" s="178" t="s">
        <v>457</v>
      </c>
      <c r="E11" s="179" t="s">
        <v>458</v>
      </c>
      <c r="F11" s="266"/>
      <c r="G11" s="267">
        <f>Свод!H176-Свод!H151-Свод!H152-Свод!H153-Свод!H154-Свод!H155-Свод!H156-Свод!H157-Свод!H158-Свод!H164-Свод!H165-Свод!H166-Свод!H167-Свод!H168-Свод!H175</f>
        <v>165.90899999999996</v>
      </c>
      <c r="H11" s="268"/>
      <c r="I11" s="268"/>
      <c r="J11" s="269"/>
      <c r="K11" s="270">
        <f t="shared" si="0"/>
        <v>165.90899999999996</v>
      </c>
      <c r="L11" s="225"/>
      <c r="M11" s="222"/>
    </row>
    <row r="12" spans="1:13" ht="15.75" customHeight="1" thickBot="1" x14ac:dyDescent="0.3">
      <c r="A12" s="352"/>
      <c r="B12" s="355"/>
      <c r="C12" s="337"/>
      <c r="D12" s="180" t="s">
        <v>43</v>
      </c>
      <c r="E12" s="181" t="s">
        <v>459</v>
      </c>
      <c r="F12" s="260"/>
      <c r="G12" s="261"/>
      <c r="H12" s="262"/>
      <c r="I12" s="263"/>
      <c r="J12" s="264"/>
      <c r="K12" s="265">
        <f t="shared" si="0"/>
        <v>0</v>
      </c>
      <c r="L12" s="226"/>
      <c r="M12" s="232"/>
    </row>
    <row r="13" spans="1:13" ht="15.75" customHeight="1" x14ac:dyDescent="0.25">
      <c r="A13" s="352"/>
      <c r="B13" s="355"/>
      <c r="C13" s="343" t="s">
        <v>462</v>
      </c>
      <c r="D13" s="182" t="s">
        <v>457</v>
      </c>
      <c r="E13" s="183" t="s">
        <v>458</v>
      </c>
      <c r="F13" s="271"/>
      <c r="G13" s="272">
        <f>Свод!H151+Свод!H152+Свод!H153+Свод!H154+Свод!H155+Свод!H156+Свод!H157+Свод!H158+Свод!H164+Свод!H165+Свод!H166+Свод!H167+Свод!H168+Свод!H175</f>
        <v>20.677</v>
      </c>
      <c r="H13" s="273"/>
      <c r="I13" s="274"/>
      <c r="J13" s="259"/>
      <c r="K13" s="270">
        <f t="shared" si="0"/>
        <v>20.677</v>
      </c>
      <c r="L13" s="227"/>
      <c r="M13" s="222"/>
    </row>
    <row r="14" spans="1:13" ht="15.75" customHeight="1" thickBot="1" x14ac:dyDescent="0.3">
      <c r="A14" s="352"/>
      <c r="B14" s="355"/>
      <c r="C14" s="344"/>
      <c r="D14" s="184" t="s">
        <v>43</v>
      </c>
      <c r="E14" s="185" t="s">
        <v>459</v>
      </c>
      <c r="F14" s="275"/>
      <c r="G14" s="276"/>
      <c r="H14" s="277"/>
      <c r="I14" s="278"/>
      <c r="J14" s="279"/>
      <c r="K14" s="265">
        <f t="shared" si="0"/>
        <v>0</v>
      </c>
      <c r="L14" s="228"/>
      <c r="M14" s="232"/>
    </row>
    <row r="15" spans="1:13" ht="15.75" customHeight="1" x14ac:dyDescent="0.25">
      <c r="A15" s="352"/>
      <c r="B15" s="355"/>
      <c r="C15" s="338" t="s">
        <v>463</v>
      </c>
      <c r="D15" s="178" t="s">
        <v>457</v>
      </c>
      <c r="E15" s="179" t="s">
        <v>458</v>
      </c>
      <c r="F15" s="266"/>
      <c r="G15" s="267"/>
      <c r="H15" s="280">
        <f>Свод!H202</f>
        <v>12.021999999999998</v>
      </c>
      <c r="I15" s="281"/>
      <c r="J15" s="269"/>
      <c r="K15" s="270">
        <f t="shared" si="0"/>
        <v>12.021999999999998</v>
      </c>
      <c r="L15" s="229"/>
      <c r="M15" s="222"/>
    </row>
    <row r="16" spans="1:13" ht="15.75" customHeight="1" thickBot="1" x14ac:dyDescent="0.3">
      <c r="A16" s="352"/>
      <c r="B16" s="355"/>
      <c r="C16" s="339"/>
      <c r="D16" s="180" t="s">
        <v>43</v>
      </c>
      <c r="E16" s="181" t="s">
        <v>459</v>
      </c>
      <c r="F16" s="260"/>
      <c r="G16" s="261"/>
      <c r="H16" s="282">
        <f>Свод!I203</f>
        <v>17</v>
      </c>
      <c r="I16" s="263"/>
      <c r="J16" s="264"/>
      <c r="K16" s="265">
        <f t="shared" si="0"/>
        <v>17</v>
      </c>
      <c r="L16" s="230"/>
      <c r="M16" s="232"/>
    </row>
    <row r="17" spans="1:46" s="186" customFormat="1" ht="15.75" customHeight="1" x14ac:dyDescent="0.25">
      <c r="A17" s="352"/>
      <c r="B17" s="355"/>
      <c r="C17" s="357" t="s">
        <v>464</v>
      </c>
      <c r="D17" s="178" t="s">
        <v>457</v>
      </c>
      <c r="E17" s="179" t="s">
        <v>458</v>
      </c>
      <c r="F17" s="266"/>
      <c r="G17" s="283"/>
      <c r="H17" s="280">
        <f>Свод!H205+Свод!H206+Свод!H207+Свод!H208+Свод!H209+Свод!H210+Свод!H211+Свод!H212+Свод!H213+Свод!H214+Свод!H215+Свод!H216+Свод!H217+Свод!H218+Свод!H219</f>
        <v>21.259999999999998</v>
      </c>
      <c r="I17" s="284"/>
      <c r="J17" s="269"/>
      <c r="K17" s="270">
        <f t="shared" si="0"/>
        <v>21.259999999999998</v>
      </c>
      <c r="L17" s="229"/>
      <c r="M17" s="222"/>
    </row>
    <row r="18" spans="1:46" s="186" customFormat="1" ht="15.75" customHeight="1" thickBot="1" x14ac:dyDescent="0.3">
      <c r="A18" s="352"/>
      <c r="B18" s="355"/>
      <c r="C18" s="358"/>
      <c r="D18" s="180" t="s">
        <v>43</v>
      </c>
      <c r="E18" s="181" t="s">
        <v>459</v>
      </c>
      <c r="F18" s="260"/>
      <c r="G18" s="261"/>
      <c r="H18" s="262"/>
      <c r="I18" s="263"/>
      <c r="J18" s="264"/>
      <c r="K18" s="265">
        <f t="shared" si="0"/>
        <v>0</v>
      </c>
      <c r="L18" s="230"/>
      <c r="M18" s="232"/>
    </row>
    <row r="19" spans="1:46" s="186" customFormat="1" ht="15.75" customHeight="1" x14ac:dyDescent="0.25">
      <c r="A19" s="352"/>
      <c r="B19" s="355"/>
      <c r="C19" s="357" t="s">
        <v>465</v>
      </c>
      <c r="D19" s="178" t="s">
        <v>457</v>
      </c>
      <c r="E19" s="179" t="s">
        <v>458</v>
      </c>
      <c r="F19" s="266"/>
      <c r="G19" s="283"/>
      <c r="H19" s="280">
        <f>Свод!H230+Свод!H231</f>
        <v>10</v>
      </c>
      <c r="I19" s="284"/>
      <c r="J19" s="269"/>
      <c r="K19" s="270">
        <f t="shared" si="0"/>
        <v>10</v>
      </c>
      <c r="L19" s="229"/>
      <c r="M19" s="222"/>
    </row>
    <row r="20" spans="1:46" s="186" customFormat="1" ht="15.75" customHeight="1" thickBot="1" x14ac:dyDescent="0.3">
      <c r="A20" s="352"/>
      <c r="B20" s="355"/>
      <c r="C20" s="358"/>
      <c r="D20" s="180" t="s">
        <v>43</v>
      </c>
      <c r="E20" s="181" t="s">
        <v>459</v>
      </c>
      <c r="F20" s="260"/>
      <c r="G20" s="261"/>
      <c r="H20" s="262"/>
      <c r="I20" s="263"/>
      <c r="J20" s="264"/>
      <c r="K20" s="265">
        <f t="shared" si="0"/>
        <v>0</v>
      </c>
      <c r="L20" s="230"/>
      <c r="M20" s="232"/>
    </row>
    <row r="21" spans="1:46" s="186" customFormat="1" ht="15.75" customHeight="1" x14ac:dyDescent="0.25">
      <c r="A21" s="352"/>
      <c r="B21" s="355"/>
      <c r="C21" s="338" t="s">
        <v>466</v>
      </c>
      <c r="D21" s="182" t="s">
        <v>457</v>
      </c>
      <c r="E21" s="183" t="s">
        <v>458</v>
      </c>
      <c r="F21" s="271"/>
      <c r="G21" s="258"/>
      <c r="H21" s="285"/>
      <c r="I21" s="274">
        <f>Свод!H188+Свод!H189</f>
        <v>0.03</v>
      </c>
      <c r="J21" s="259"/>
      <c r="K21" s="270">
        <f t="shared" si="0"/>
        <v>0.03</v>
      </c>
      <c r="L21" s="227"/>
      <c r="M21" s="222"/>
    </row>
    <row r="22" spans="1:46" s="186" customFormat="1" ht="15.75" customHeight="1" thickBot="1" x14ac:dyDescent="0.3">
      <c r="A22" s="352"/>
      <c r="B22" s="355"/>
      <c r="C22" s="339"/>
      <c r="D22" s="184" t="s">
        <v>43</v>
      </c>
      <c r="E22" s="185" t="s">
        <v>459</v>
      </c>
      <c r="F22" s="275"/>
      <c r="G22" s="276"/>
      <c r="H22" s="278"/>
      <c r="I22" s="278"/>
      <c r="J22" s="279"/>
      <c r="K22" s="265">
        <f t="shared" si="0"/>
        <v>0</v>
      </c>
      <c r="L22" s="228"/>
      <c r="M22" s="232"/>
    </row>
    <row r="23" spans="1:46" s="186" customFormat="1" ht="15.75" customHeight="1" x14ac:dyDescent="0.25">
      <c r="A23" s="352"/>
      <c r="B23" s="355"/>
      <c r="C23" s="357" t="s">
        <v>467</v>
      </c>
      <c r="D23" s="178" t="s">
        <v>457</v>
      </c>
      <c r="E23" s="179" t="s">
        <v>458</v>
      </c>
      <c r="F23" s="266"/>
      <c r="G23" s="283"/>
      <c r="H23" s="284"/>
      <c r="I23" s="284">
        <f>Свод!H220+Свод!H221+Свод!H222+Свод!H223+Свод!H224+Свод!H225+Свод!H226+Свод!H227+Свод!H228+Свод!H229</f>
        <v>15.8</v>
      </c>
      <c r="J23" s="269"/>
      <c r="K23" s="270">
        <f t="shared" si="0"/>
        <v>15.8</v>
      </c>
      <c r="L23" s="229"/>
      <c r="M23" s="222"/>
    </row>
    <row r="24" spans="1:46" s="186" customFormat="1" ht="15.75" customHeight="1" thickBot="1" x14ac:dyDescent="0.3">
      <c r="A24" s="352"/>
      <c r="B24" s="355"/>
      <c r="C24" s="358"/>
      <c r="D24" s="180" t="s">
        <v>43</v>
      </c>
      <c r="E24" s="181" t="s">
        <v>459</v>
      </c>
      <c r="F24" s="260"/>
      <c r="G24" s="261"/>
      <c r="H24" s="263"/>
      <c r="I24" s="263"/>
      <c r="J24" s="264"/>
      <c r="K24" s="265">
        <f t="shared" si="0"/>
        <v>0</v>
      </c>
      <c r="L24" s="230"/>
      <c r="M24" s="232"/>
    </row>
    <row r="25" spans="1:46" s="186" customFormat="1" ht="15.75" customHeight="1" x14ac:dyDescent="0.25">
      <c r="A25" s="352"/>
      <c r="B25" s="355"/>
      <c r="C25" s="357" t="s">
        <v>478</v>
      </c>
      <c r="D25" s="178" t="s">
        <v>457</v>
      </c>
      <c r="E25" s="179" t="s">
        <v>458</v>
      </c>
      <c r="F25" s="266"/>
      <c r="G25" s="283"/>
      <c r="H25" s="284">
        <f>Свод!H232+Свод!H233+Свод!H234+Свод!H235+Свод!H236</f>
        <v>11.1</v>
      </c>
      <c r="I25" s="284"/>
      <c r="J25" s="269"/>
      <c r="K25" s="270">
        <f t="shared" ref="K25:K26" si="1">SUM(F25:J25)</f>
        <v>11.1</v>
      </c>
      <c r="L25" s="229"/>
      <c r="M25" s="222"/>
    </row>
    <row r="26" spans="1:46" s="186" customFormat="1" ht="15.75" customHeight="1" thickBot="1" x14ac:dyDescent="0.3">
      <c r="A26" s="352"/>
      <c r="B26" s="355"/>
      <c r="C26" s="358"/>
      <c r="D26" s="180" t="s">
        <v>43</v>
      </c>
      <c r="E26" s="181" t="s">
        <v>459</v>
      </c>
      <c r="F26" s="260"/>
      <c r="G26" s="261"/>
      <c r="H26" s="263"/>
      <c r="I26" s="263"/>
      <c r="J26" s="264"/>
      <c r="K26" s="265">
        <f t="shared" si="1"/>
        <v>0</v>
      </c>
      <c r="L26" s="230"/>
      <c r="M26" s="232"/>
    </row>
    <row r="27" spans="1:46" s="186" customFormat="1" ht="15.75" customHeight="1" x14ac:dyDescent="0.25">
      <c r="A27" s="352"/>
      <c r="B27" s="355"/>
      <c r="C27" s="357" t="s">
        <v>468</v>
      </c>
      <c r="D27" s="178" t="s">
        <v>457</v>
      </c>
      <c r="E27" s="179" t="s">
        <v>458</v>
      </c>
      <c r="F27" s="266"/>
      <c r="G27" s="286"/>
      <c r="H27" s="287"/>
      <c r="I27" s="287"/>
      <c r="J27" s="288">
        <f>Свод!H280</f>
        <v>3.27</v>
      </c>
      <c r="K27" s="270">
        <f t="shared" si="0"/>
        <v>3.27</v>
      </c>
      <c r="L27" s="229"/>
      <c r="M27" s="222"/>
    </row>
    <row r="28" spans="1:46" s="186" customFormat="1" ht="15.75" customHeight="1" thickBot="1" x14ac:dyDescent="0.3">
      <c r="A28" s="352"/>
      <c r="B28" s="355"/>
      <c r="C28" s="358"/>
      <c r="D28" s="180" t="s">
        <v>43</v>
      </c>
      <c r="E28" s="181" t="s">
        <v>459</v>
      </c>
      <c r="F28" s="260"/>
      <c r="G28" s="289"/>
      <c r="H28" s="290"/>
      <c r="I28" s="290"/>
      <c r="J28" s="291"/>
      <c r="K28" s="265">
        <f t="shared" si="0"/>
        <v>0</v>
      </c>
      <c r="L28" s="230"/>
      <c r="M28" s="232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</row>
    <row r="29" spans="1:46" s="186" customFormat="1" ht="15.75" customHeight="1" x14ac:dyDescent="0.25">
      <c r="A29" s="352"/>
      <c r="B29" s="355"/>
      <c r="C29" s="359" t="s">
        <v>469</v>
      </c>
      <c r="D29" s="182" t="s">
        <v>457</v>
      </c>
      <c r="E29" s="183" t="s">
        <v>458</v>
      </c>
      <c r="F29" s="271"/>
      <c r="G29" s="292"/>
      <c r="H29" s="293"/>
      <c r="I29" s="294">
        <f>Свод!H265</f>
        <v>21.42</v>
      </c>
      <c r="J29" s="295"/>
      <c r="K29" s="270">
        <f t="shared" si="0"/>
        <v>21.42</v>
      </c>
      <c r="L29" s="227"/>
      <c r="M29" s="222"/>
    </row>
    <row r="30" spans="1:46" s="186" customFormat="1" ht="15.75" customHeight="1" thickBot="1" x14ac:dyDescent="0.3">
      <c r="A30" s="352"/>
      <c r="B30" s="355"/>
      <c r="C30" s="360"/>
      <c r="D30" s="184" t="s">
        <v>43</v>
      </c>
      <c r="E30" s="185" t="s">
        <v>459</v>
      </c>
      <c r="F30" s="275"/>
      <c r="G30" s="296"/>
      <c r="H30" s="297"/>
      <c r="I30" s="312">
        <f>Свод!I266</f>
        <v>81</v>
      </c>
      <c r="J30" s="298"/>
      <c r="K30" s="299">
        <f t="shared" si="0"/>
        <v>81</v>
      </c>
      <c r="L30" s="228"/>
      <c r="M30" s="25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</row>
    <row r="31" spans="1:46" s="186" customFormat="1" ht="15.75" customHeight="1" x14ac:dyDescent="0.25">
      <c r="A31" s="352"/>
      <c r="B31" s="355"/>
      <c r="C31" s="336" t="s">
        <v>470</v>
      </c>
      <c r="D31" s="178" t="s">
        <v>457</v>
      </c>
      <c r="E31" s="179" t="s">
        <v>458</v>
      </c>
      <c r="F31" s="266"/>
      <c r="G31" s="316"/>
      <c r="H31" s="317">
        <f>Свод!H20+Свод!H62+Свод!H95</f>
        <v>123.292</v>
      </c>
      <c r="I31" s="281"/>
      <c r="J31" s="318"/>
      <c r="K31" s="270">
        <f t="shared" ref="K31:K40" si="2">SUM(F31:J31)</f>
        <v>123.292</v>
      </c>
      <c r="L31" s="229"/>
      <c r="M31" s="222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</row>
    <row r="32" spans="1:46" s="186" customFormat="1" ht="15.75" customHeight="1" thickBot="1" x14ac:dyDescent="0.3">
      <c r="A32" s="352"/>
      <c r="B32" s="355"/>
      <c r="C32" s="337"/>
      <c r="D32" s="180" t="s">
        <v>43</v>
      </c>
      <c r="E32" s="181" t="s">
        <v>459</v>
      </c>
      <c r="F32" s="260"/>
      <c r="G32" s="300"/>
      <c r="H32" s="301">
        <f>Свод!I21</f>
        <v>169</v>
      </c>
      <c r="I32" s="263"/>
      <c r="J32" s="302"/>
      <c r="K32" s="265">
        <f t="shared" si="2"/>
        <v>169</v>
      </c>
      <c r="L32" s="230"/>
      <c r="M32" s="232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</row>
    <row r="33" spans="1:46" ht="15.75" customHeight="1" x14ac:dyDescent="0.25">
      <c r="A33" s="352"/>
      <c r="B33" s="355"/>
      <c r="C33" s="336" t="s">
        <v>471</v>
      </c>
      <c r="D33" s="178" t="s">
        <v>457</v>
      </c>
      <c r="E33" s="179" t="s">
        <v>458</v>
      </c>
      <c r="F33" s="266"/>
      <c r="G33" s="303"/>
      <c r="H33" s="304"/>
      <c r="I33" s="284">
        <f>Свод!H23+Свод!H24+Свод!H25+Свод!H26+Свод!H27+Свод!H28+Свод!H29+Свод!H30+Свод!H31+Свод!H32+Свод!H33+Свод!H34+Свод!H35+Свод!H36+Свод!H37+Свод!H38+Свод!H39+Свод!H43+Свод!H44+Свод!H47+Свод!H48+Свод!H49+Свод!H50+Свод!H51+Свод!H52</f>
        <v>40.300000000000004</v>
      </c>
      <c r="J33" s="269"/>
      <c r="K33" s="270">
        <f t="shared" si="2"/>
        <v>40.300000000000004</v>
      </c>
      <c r="L33" s="229"/>
      <c r="M33" s="222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</row>
    <row r="34" spans="1:46" s="186" customFormat="1" ht="15.75" customHeight="1" thickBot="1" x14ac:dyDescent="0.3">
      <c r="A34" s="352"/>
      <c r="B34" s="355"/>
      <c r="C34" s="337"/>
      <c r="D34" s="180" t="s">
        <v>43</v>
      </c>
      <c r="E34" s="181" t="s">
        <v>459</v>
      </c>
      <c r="F34" s="260"/>
      <c r="G34" s="300"/>
      <c r="H34" s="301"/>
      <c r="I34" s="263"/>
      <c r="J34" s="264"/>
      <c r="K34" s="265">
        <f t="shared" si="2"/>
        <v>0</v>
      </c>
      <c r="L34" s="230"/>
      <c r="M34" s="232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</row>
    <row r="35" spans="1:46" ht="15.75" customHeight="1" x14ac:dyDescent="0.25">
      <c r="A35" s="352"/>
      <c r="B35" s="355"/>
      <c r="C35" s="338" t="s">
        <v>472</v>
      </c>
      <c r="D35" s="182" t="s">
        <v>457</v>
      </c>
      <c r="E35" s="183" t="s">
        <v>458</v>
      </c>
      <c r="F35" s="271"/>
      <c r="G35" s="305"/>
      <c r="H35" s="306"/>
      <c r="I35" s="285">
        <f>Свод!H40+Свод!H41+Свод!H42+Свод!H45+Свод!H46</f>
        <v>9.82</v>
      </c>
      <c r="J35" s="259"/>
      <c r="K35" s="270">
        <f t="shared" si="2"/>
        <v>9.82</v>
      </c>
      <c r="L35" s="227"/>
      <c r="M35" s="222"/>
      <c r="O35" s="187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</row>
    <row r="36" spans="1:46" s="186" customFormat="1" ht="15.75" customHeight="1" thickBot="1" x14ac:dyDescent="0.3">
      <c r="A36" s="352"/>
      <c r="B36" s="355"/>
      <c r="C36" s="339"/>
      <c r="D36" s="184" t="s">
        <v>43</v>
      </c>
      <c r="E36" s="185" t="s">
        <v>459</v>
      </c>
      <c r="F36" s="275"/>
      <c r="G36" s="307"/>
      <c r="H36" s="308"/>
      <c r="I36" s="278"/>
      <c r="J36" s="279"/>
      <c r="K36" s="265">
        <f t="shared" si="2"/>
        <v>0</v>
      </c>
      <c r="L36" s="228"/>
      <c r="M36" s="232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</row>
    <row r="37" spans="1:46" ht="15.75" customHeight="1" x14ac:dyDescent="0.25">
      <c r="A37" s="352"/>
      <c r="B37" s="355"/>
      <c r="C37" s="340" t="s">
        <v>473</v>
      </c>
      <c r="D37" s="178" t="s">
        <v>457</v>
      </c>
      <c r="E37" s="179" t="s">
        <v>458</v>
      </c>
      <c r="F37" s="266"/>
      <c r="G37" s="303"/>
      <c r="H37" s="304"/>
      <c r="I37" s="284">
        <f>Свод!H285</f>
        <v>28.84</v>
      </c>
      <c r="J37" s="269"/>
      <c r="K37" s="270">
        <f t="shared" si="2"/>
        <v>28.84</v>
      </c>
      <c r="L37" s="229"/>
      <c r="M37" s="222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</row>
    <row r="38" spans="1:46" s="186" customFormat="1" ht="15.75" customHeight="1" thickBot="1" x14ac:dyDescent="0.3">
      <c r="A38" s="352"/>
      <c r="B38" s="355"/>
      <c r="C38" s="341"/>
      <c r="D38" s="180" t="s">
        <v>43</v>
      </c>
      <c r="E38" s="181" t="s">
        <v>459</v>
      </c>
      <c r="F38" s="260"/>
      <c r="G38" s="300"/>
      <c r="H38" s="301"/>
      <c r="I38" s="263"/>
      <c r="J38" s="264"/>
      <c r="K38" s="265">
        <f t="shared" si="2"/>
        <v>0</v>
      </c>
      <c r="L38" s="230"/>
      <c r="M38" s="232"/>
      <c r="O38" s="187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</row>
    <row r="39" spans="1:46" s="186" customFormat="1" ht="15.75" customHeight="1" x14ac:dyDescent="0.25">
      <c r="A39" s="352"/>
      <c r="B39" s="355"/>
      <c r="C39" s="336" t="s">
        <v>474</v>
      </c>
      <c r="D39" s="178" t="s">
        <v>457</v>
      </c>
      <c r="E39" s="179" t="s">
        <v>458</v>
      </c>
      <c r="F39" s="266"/>
      <c r="G39" s="303"/>
      <c r="H39" s="304"/>
      <c r="I39" s="281"/>
      <c r="J39" s="309">
        <f>Свод!H248</f>
        <v>44.54999999999999</v>
      </c>
      <c r="K39" s="270">
        <f t="shared" si="2"/>
        <v>44.54999999999999</v>
      </c>
      <c r="L39" s="231"/>
      <c r="M39" s="222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  <c r="AF39" s="187"/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</row>
    <row r="40" spans="1:46" s="186" customFormat="1" ht="15.75" customHeight="1" thickBot="1" x14ac:dyDescent="0.3">
      <c r="A40" s="353"/>
      <c r="B40" s="356"/>
      <c r="C40" s="337"/>
      <c r="D40" s="180" t="s">
        <v>43</v>
      </c>
      <c r="E40" s="181" t="s">
        <v>459</v>
      </c>
      <c r="F40" s="275"/>
      <c r="G40" s="307"/>
      <c r="H40" s="308"/>
      <c r="I40" s="310"/>
      <c r="J40" s="311"/>
      <c r="K40" s="299">
        <f t="shared" si="2"/>
        <v>0</v>
      </c>
      <c r="L40" s="233"/>
      <c r="M40" s="232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</row>
    <row r="41" spans="1:46" s="186" customFormat="1" ht="15.75" customHeight="1" thickBot="1" x14ac:dyDescent="0.3">
      <c r="A41" s="327" t="s">
        <v>475</v>
      </c>
      <c r="B41" s="328"/>
      <c r="C41" s="329"/>
      <c r="D41" s="178" t="s">
        <v>457</v>
      </c>
      <c r="E41" s="188" t="s">
        <v>458</v>
      </c>
      <c r="F41" s="315">
        <f>F9+F11+F13+F15+F17+F19+F21+F23+F25+F27+F29+F31+F33+F35+F37+F39</f>
        <v>0</v>
      </c>
      <c r="G41" s="315">
        <f t="shared" ref="G41:K41" si="3">G9+G11+G13+G15+G17+G19+G21+G23+G25+G27+G29+G31+G33+G35+G37+G39</f>
        <v>186.58599999999996</v>
      </c>
      <c r="H41" s="315">
        <f t="shared" si="3"/>
        <v>177.67400000000001</v>
      </c>
      <c r="I41" s="315">
        <f t="shared" si="3"/>
        <v>126.63750000000002</v>
      </c>
      <c r="J41" s="315">
        <f t="shared" si="3"/>
        <v>47.819999999999993</v>
      </c>
      <c r="K41" s="315">
        <f t="shared" si="3"/>
        <v>538.71749999999997</v>
      </c>
      <c r="L41" s="234"/>
      <c r="M41" s="236"/>
      <c r="O41" s="187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</row>
    <row r="42" spans="1:46" s="186" customFormat="1" ht="15.75" customHeight="1" thickBot="1" x14ac:dyDescent="0.3">
      <c r="A42" s="330"/>
      <c r="B42" s="331"/>
      <c r="C42" s="332"/>
      <c r="D42" s="180" t="s">
        <v>43</v>
      </c>
      <c r="E42" s="189" t="s">
        <v>459</v>
      </c>
      <c r="F42" s="319">
        <f>F10+F12+F14+F16+F18+F20+F22+F24+F26+F28+F30+F32+F34+F36+F38+F40</f>
        <v>0</v>
      </c>
      <c r="G42" s="319">
        <f t="shared" ref="G42:K42" si="4">G10+G12+G14+G16+G18+G20+G22+G24+G26+G28+G30+G32+G34+G36+G38+G40</f>
        <v>0</v>
      </c>
      <c r="H42" s="319">
        <f t="shared" si="4"/>
        <v>186</v>
      </c>
      <c r="I42" s="319">
        <f t="shared" si="4"/>
        <v>81</v>
      </c>
      <c r="J42" s="319">
        <f t="shared" si="4"/>
        <v>0</v>
      </c>
      <c r="K42" s="319">
        <f t="shared" si="4"/>
        <v>267</v>
      </c>
      <c r="L42" s="235"/>
      <c r="M42" s="23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</row>
    <row r="43" spans="1:46" ht="40.5" customHeight="1" x14ac:dyDescent="0.25">
      <c r="C43" s="321" t="s">
        <v>476</v>
      </c>
      <c r="D43" s="321"/>
      <c r="E43" s="320"/>
      <c r="F43" s="320"/>
      <c r="G43" s="320"/>
      <c r="H43" s="342" t="s">
        <v>510</v>
      </c>
      <c r="I43" s="342"/>
      <c r="J43" s="342"/>
      <c r="K43" s="322"/>
      <c r="L43" s="190"/>
      <c r="M43" s="190"/>
    </row>
    <row r="44" spans="1:46" ht="16.5" hidden="1" customHeight="1" x14ac:dyDescent="0.25"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</row>
    <row r="45" spans="1:46" s="186" customFormat="1" ht="15.75" hidden="1" customHeight="1" x14ac:dyDescent="0.25"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</row>
    <row r="46" spans="1:46" s="186" customFormat="1" ht="15.75" hidden="1" customHeight="1" x14ac:dyDescent="0.25"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</row>
    <row r="47" spans="1:46" s="186" customFormat="1" ht="15.75" hidden="1" customHeight="1" x14ac:dyDescent="0.25"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</row>
    <row r="48" spans="1:46" s="186" customFormat="1" ht="15.75" hidden="1" customHeight="1" x14ac:dyDescent="0.25"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</row>
    <row r="49" spans="2:13" s="186" customFormat="1" ht="15.75" hidden="1" customHeight="1" x14ac:dyDescent="0.25"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</row>
    <row r="50" spans="2:13" s="186" customFormat="1" ht="15.75" hidden="1" customHeight="1" x14ac:dyDescent="0.25"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</row>
    <row r="51" spans="2:13" s="186" customFormat="1" ht="15.75" hidden="1" customHeight="1" x14ac:dyDescent="0.25"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</row>
    <row r="52" spans="2:13" ht="18" customHeight="1" x14ac:dyDescent="0.25">
      <c r="B52" s="97" t="s">
        <v>477</v>
      </c>
      <c r="C52" s="193"/>
      <c r="D52" s="193"/>
      <c r="H52" s="333"/>
      <c r="I52" s="333"/>
      <c r="J52" s="333"/>
      <c r="K52" s="190"/>
      <c r="L52" s="190"/>
      <c r="M52" s="190"/>
    </row>
    <row r="53" spans="2:13" ht="164.25" customHeight="1" x14ac:dyDescent="0.25">
      <c r="C53" s="194"/>
      <c r="D53" s="190"/>
      <c r="E53" s="334"/>
      <c r="F53" s="335"/>
      <c r="G53" s="335"/>
      <c r="H53" s="190"/>
      <c r="I53" s="190"/>
      <c r="J53" s="190"/>
      <c r="K53" s="190"/>
      <c r="L53" s="190"/>
      <c r="M53" s="190"/>
    </row>
  </sheetData>
  <mergeCells count="38">
    <mergeCell ref="A6:D6"/>
    <mergeCell ref="A1:C1"/>
    <mergeCell ref="A2:C2"/>
    <mergeCell ref="A3:C3"/>
    <mergeCell ref="A4:C4"/>
    <mergeCell ref="D4:M4"/>
    <mergeCell ref="L1:M1"/>
    <mergeCell ref="K7:K8"/>
    <mergeCell ref="L7:L8"/>
    <mergeCell ref="M7:M8"/>
    <mergeCell ref="C9:C10"/>
    <mergeCell ref="C11:C12"/>
    <mergeCell ref="D7:D8"/>
    <mergeCell ref="E7:E8"/>
    <mergeCell ref="F7:J7"/>
    <mergeCell ref="C13:C14"/>
    <mergeCell ref="C15:C16"/>
    <mergeCell ref="A7:A8"/>
    <mergeCell ref="B7:B8"/>
    <mergeCell ref="C7:C8"/>
    <mergeCell ref="A9:A40"/>
    <mergeCell ref="B9:B40"/>
    <mergeCell ref="C17:C18"/>
    <mergeCell ref="C19:C20"/>
    <mergeCell ref="C21:C22"/>
    <mergeCell ref="C23:C24"/>
    <mergeCell ref="C27:C28"/>
    <mergeCell ref="C29:C30"/>
    <mergeCell ref="C25:C26"/>
    <mergeCell ref="A41:C42"/>
    <mergeCell ref="H52:J52"/>
    <mergeCell ref="E53:G53"/>
    <mergeCell ref="C31:C32"/>
    <mergeCell ref="C33:C34"/>
    <mergeCell ref="C35:C36"/>
    <mergeCell ref="C37:C38"/>
    <mergeCell ref="C39:C40"/>
    <mergeCell ref="H43:J43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5"/>
  <sheetViews>
    <sheetView view="pageBreakPreview" zoomScale="85" zoomScaleNormal="85" zoomScaleSheetLayoutView="85" workbookViewId="0">
      <selection activeCell="D17" sqref="D17"/>
    </sheetView>
  </sheetViews>
  <sheetFormatPr defaultRowHeight="15" x14ac:dyDescent="0.25"/>
  <cols>
    <col min="1" max="1" width="5.7109375" style="97" customWidth="1"/>
    <col min="2" max="2" width="21.28515625" style="97" customWidth="1"/>
    <col min="3" max="3" width="30.140625" style="97" customWidth="1"/>
    <col min="4" max="4" width="28.5703125" style="97" customWidth="1"/>
    <col min="5" max="5" width="9.85546875" style="97" customWidth="1"/>
    <col min="6" max="6" width="13.42578125" style="97" hidden="1" customWidth="1"/>
    <col min="7" max="9" width="12.42578125" style="97" bestFit="1" customWidth="1"/>
    <col min="10" max="10" width="13.42578125" style="97" customWidth="1"/>
    <col min="11" max="11" width="13.140625" style="97" customWidth="1"/>
    <col min="12" max="12" width="13.42578125" style="97" customWidth="1"/>
    <col min="13" max="13" width="20.140625" style="97" customWidth="1"/>
    <col min="14" max="256" width="9.140625" style="97"/>
    <col min="257" max="257" width="5.7109375" style="97" customWidth="1"/>
    <col min="258" max="258" width="21.28515625" style="97" customWidth="1"/>
    <col min="259" max="259" width="30.140625" style="97" customWidth="1"/>
    <col min="260" max="260" width="28.5703125" style="97" customWidth="1"/>
    <col min="261" max="261" width="9.85546875" style="97" customWidth="1"/>
    <col min="262" max="262" width="13.42578125" style="97" customWidth="1"/>
    <col min="263" max="265" width="12.42578125" style="97" bestFit="1" customWidth="1"/>
    <col min="266" max="266" width="13.42578125" style="97" customWidth="1"/>
    <col min="267" max="267" width="13.140625" style="97" customWidth="1"/>
    <col min="268" max="268" width="13.42578125" style="97" customWidth="1"/>
    <col min="269" max="269" width="20.140625" style="97" customWidth="1"/>
    <col min="270" max="512" width="9.140625" style="97"/>
    <col min="513" max="513" width="5.7109375" style="97" customWidth="1"/>
    <col min="514" max="514" width="21.28515625" style="97" customWidth="1"/>
    <col min="515" max="515" width="30.140625" style="97" customWidth="1"/>
    <col min="516" max="516" width="28.5703125" style="97" customWidth="1"/>
    <col min="517" max="517" width="9.85546875" style="97" customWidth="1"/>
    <col min="518" max="518" width="13.42578125" style="97" customWidth="1"/>
    <col min="519" max="521" width="12.42578125" style="97" bestFit="1" customWidth="1"/>
    <col min="522" max="522" width="13.42578125" style="97" customWidth="1"/>
    <col min="523" max="523" width="13.140625" style="97" customWidth="1"/>
    <col min="524" max="524" width="13.42578125" style="97" customWidth="1"/>
    <col min="525" max="525" width="20.140625" style="97" customWidth="1"/>
    <col min="526" max="768" width="9.140625" style="97"/>
    <col min="769" max="769" width="5.7109375" style="97" customWidth="1"/>
    <col min="770" max="770" width="21.28515625" style="97" customWidth="1"/>
    <col min="771" max="771" width="30.140625" style="97" customWidth="1"/>
    <col min="772" max="772" width="28.5703125" style="97" customWidth="1"/>
    <col min="773" max="773" width="9.85546875" style="97" customWidth="1"/>
    <col min="774" max="774" width="13.42578125" style="97" customWidth="1"/>
    <col min="775" max="777" width="12.42578125" style="97" bestFit="1" customWidth="1"/>
    <col min="778" max="778" width="13.42578125" style="97" customWidth="1"/>
    <col min="779" max="779" width="13.140625" style="97" customWidth="1"/>
    <col min="780" max="780" width="13.42578125" style="97" customWidth="1"/>
    <col min="781" max="781" width="20.140625" style="97" customWidth="1"/>
    <col min="782" max="1024" width="9.140625" style="97"/>
    <col min="1025" max="1025" width="5.7109375" style="97" customWidth="1"/>
    <col min="1026" max="1026" width="21.28515625" style="97" customWidth="1"/>
    <col min="1027" max="1027" width="30.140625" style="97" customWidth="1"/>
    <col min="1028" max="1028" width="28.5703125" style="97" customWidth="1"/>
    <col min="1029" max="1029" width="9.85546875" style="97" customWidth="1"/>
    <col min="1030" max="1030" width="13.42578125" style="97" customWidth="1"/>
    <col min="1031" max="1033" width="12.42578125" style="97" bestFit="1" customWidth="1"/>
    <col min="1034" max="1034" width="13.42578125" style="97" customWidth="1"/>
    <col min="1035" max="1035" width="13.140625" style="97" customWidth="1"/>
    <col min="1036" max="1036" width="13.42578125" style="97" customWidth="1"/>
    <col min="1037" max="1037" width="20.140625" style="97" customWidth="1"/>
    <col min="1038" max="1280" width="9.140625" style="97"/>
    <col min="1281" max="1281" width="5.7109375" style="97" customWidth="1"/>
    <col min="1282" max="1282" width="21.28515625" style="97" customWidth="1"/>
    <col min="1283" max="1283" width="30.140625" style="97" customWidth="1"/>
    <col min="1284" max="1284" width="28.5703125" style="97" customWidth="1"/>
    <col min="1285" max="1285" width="9.85546875" style="97" customWidth="1"/>
    <col min="1286" max="1286" width="13.42578125" style="97" customWidth="1"/>
    <col min="1287" max="1289" width="12.42578125" style="97" bestFit="1" customWidth="1"/>
    <col min="1290" max="1290" width="13.42578125" style="97" customWidth="1"/>
    <col min="1291" max="1291" width="13.140625" style="97" customWidth="1"/>
    <col min="1292" max="1292" width="13.42578125" style="97" customWidth="1"/>
    <col min="1293" max="1293" width="20.140625" style="97" customWidth="1"/>
    <col min="1294" max="1536" width="9.140625" style="97"/>
    <col min="1537" max="1537" width="5.7109375" style="97" customWidth="1"/>
    <col min="1538" max="1538" width="21.28515625" style="97" customWidth="1"/>
    <col min="1539" max="1539" width="30.140625" style="97" customWidth="1"/>
    <col min="1540" max="1540" width="28.5703125" style="97" customWidth="1"/>
    <col min="1541" max="1541" width="9.85546875" style="97" customWidth="1"/>
    <col min="1542" max="1542" width="13.42578125" style="97" customWidth="1"/>
    <col min="1543" max="1545" width="12.42578125" style="97" bestFit="1" customWidth="1"/>
    <col min="1546" max="1546" width="13.42578125" style="97" customWidth="1"/>
    <col min="1547" max="1547" width="13.140625" style="97" customWidth="1"/>
    <col min="1548" max="1548" width="13.42578125" style="97" customWidth="1"/>
    <col min="1549" max="1549" width="20.140625" style="97" customWidth="1"/>
    <col min="1550" max="1792" width="9.140625" style="97"/>
    <col min="1793" max="1793" width="5.7109375" style="97" customWidth="1"/>
    <col min="1794" max="1794" width="21.28515625" style="97" customWidth="1"/>
    <col min="1795" max="1795" width="30.140625" style="97" customWidth="1"/>
    <col min="1796" max="1796" width="28.5703125" style="97" customWidth="1"/>
    <col min="1797" max="1797" width="9.85546875" style="97" customWidth="1"/>
    <col min="1798" max="1798" width="13.42578125" style="97" customWidth="1"/>
    <col min="1799" max="1801" width="12.42578125" style="97" bestFit="1" customWidth="1"/>
    <col min="1802" max="1802" width="13.42578125" style="97" customWidth="1"/>
    <col min="1803" max="1803" width="13.140625" style="97" customWidth="1"/>
    <col min="1804" max="1804" width="13.42578125" style="97" customWidth="1"/>
    <col min="1805" max="1805" width="20.140625" style="97" customWidth="1"/>
    <col min="1806" max="2048" width="9.140625" style="97"/>
    <col min="2049" max="2049" width="5.7109375" style="97" customWidth="1"/>
    <col min="2050" max="2050" width="21.28515625" style="97" customWidth="1"/>
    <col min="2051" max="2051" width="30.140625" style="97" customWidth="1"/>
    <col min="2052" max="2052" width="28.5703125" style="97" customWidth="1"/>
    <col min="2053" max="2053" width="9.85546875" style="97" customWidth="1"/>
    <col min="2054" max="2054" width="13.42578125" style="97" customWidth="1"/>
    <col min="2055" max="2057" width="12.42578125" style="97" bestFit="1" customWidth="1"/>
    <col min="2058" max="2058" width="13.42578125" style="97" customWidth="1"/>
    <col min="2059" max="2059" width="13.140625" style="97" customWidth="1"/>
    <col min="2060" max="2060" width="13.42578125" style="97" customWidth="1"/>
    <col min="2061" max="2061" width="20.140625" style="97" customWidth="1"/>
    <col min="2062" max="2304" width="9.140625" style="97"/>
    <col min="2305" max="2305" width="5.7109375" style="97" customWidth="1"/>
    <col min="2306" max="2306" width="21.28515625" style="97" customWidth="1"/>
    <col min="2307" max="2307" width="30.140625" style="97" customWidth="1"/>
    <col min="2308" max="2308" width="28.5703125" style="97" customWidth="1"/>
    <col min="2309" max="2309" width="9.85546875" style="97" customWidth="1"/>
    <col min="2310" max="2310" width="13.42578125" style="97" customWidth="1"/>
    <col min="2311" max="2313" width="12.42578125" style="97" bestFit="1" customWidth="1"/>
    <col min="2314" max="2314" width="13.42578125" style="97" customWidth="1"/>
    <col min="2315" max="2315" width="13.140625" style="97" customWidth="1"/>
    <col min="2316" max="2316" width="13.42578125" style="97" customWidth="1"/>
    <col min="2317" max="2317" width="20.140625" style="97" customWidth="1"/>
    <col min="2318" max="2560" width="9.140625" style="97"/>
    <col min="2561" max="2561" width="5.7109375" style="97" customWidth="1"/>
    <col min="2562" max="2562" width="21.28515625" style="97" customWidth="1"/>
    <col min="2563" max="2563" width="30.140625" style="97" customWidth="1"/>
    <col min="2564" max="2564" width="28.5703125" style="97" customWidth="1"/>
    <col min="2565" max="2565" width="9.85546875" style="97" customWidth="1"/>
    <col min="2566" max="2566" width="13.42578125" style="97" customWidth="1"/>
    <col min="2567" max="2569" width="12.42578125" style="97" bestFit="1" customWidth="1"/>
    <col min="2570" max="2570" width="13.42578125" style="97" customWidth="1"/>
    <col min="2571" max="2571" width="13.140625" style="97" customWidth="1"/>
    <col min="2572" max="2572" width="13.42578125" style="97" customWidth="1"/>
    <col min="2573" max="2573" width="20.140625" style="97" customWidth="1"/>
    <col min="2574" max="2816" width="9.140625" style="97"/>
    <col min="2817" max="2817" width="5.7109375" style="97" customWidth="1"/>
    <col min="2818" max="2818" width="21.28515625" style="97" customWidth="1"/>
    <col min="2819" max="2819" width="30.140625" style="97" customWidth="1"/>
    <col min="2820" max="2820" width="28.5703125" style="97" customWidth="1"/>
    <col min="2821" max="2821" width="9.85546875" style="97" customWidth="1"/>
    <col min="2822" max="2822" width="13.42578125" style="97" customWidth="1"/>
    <col min="2823" max="2825" width="12.42578125" style="97" bestFit="1" customWidth="1"/>
    <col min="2826" max="2826" width="13.42578125" style="97" customWidth="1"/>
    <col min="2827" max="2827" width="13.140625" style="97" customWidth="1"/>
    <col min="2828" max="2828" width="13.42578125" style="97" customWidth="1"/>
    <col min="2829" max="2829" width="20.140625" style="97" customWidth="1"/>
    <col min="2830" max="3072" width="9.140625" style="97"/>
    <col min="3073" max="3073" width="5.7109375" style="97" customWidth="1"/>
    <col min="3074" max="3074" width="21.28515625" style="97" customWidth="1"/>
    <col min="3075" max="3075" width="30.140625" style="97" customWidth="1"/>
    <col min="3076" max="3076" width="28.5703125" style="97" customWidth="1"/>
    <col min="3077" max="3077" width="9.85546875" style="97" customWidth="1"/>
    <col min="3078" max="3078" width="13.42578125" style="97" customWidth="1"/>
    <col min="3079" max="3081" width="12.42578125" style="97" bestFit="1" customWidth="1"/>
    <col min="3082" max="3082" width="13.42578125" style="97" customWidth="1"/>
    <col min="3083" max="3083" width="13.140625" style="97" customWidth="1"/>
    <col min="3084" max="3084" width="13.42578125" style="97" customWidth="1"/>
    <col min="3085" max="3085" width="20.140625" style="97" customWidth="1"/>
    <col min="3086" max="3328" width="9.140625" style="97"/>
    <col min="3329" max="3329" width="5.7109375" style="97" customWidth="1"/>
    <col min="3330" max="3330" width="21.28515625" style="97" customWidth="1"/>
    <col min="3331" max="3331" width="30.140625" style="97" customWidth="1"/>
    <col min="3332" max="3332" width="28.5703125" style="97" customWidth="1"/>
    <col min="3333" max="3333" width="9.85546875" style="97" customWidth="1"/>
    <col min="3334" max="3334" width="13.42578125" style="97" customWidth="1"/>
    <col min="3335" max="3337" width="12.42578125" style="97" bestFit="1" customWidth="1"/>
    <col min="3338" max="3338" width="13.42578125" style="97" customWidth="1"/>
    <col min="3339" max="3339" width="13.140625" style="97" customWidth="1"/>
    <col min="3340" max="3340" width="13.42578125" style="97" customWidth="1"/>
    <col min="3341" max="3341" width="20.140625" style="97" customWidth="1"/>
    <col min="3342" max="3584" width="9.140625" style="97"/>
    <col min="3585" max="3585" width="5.7109375" style="97" customWidth="1"/>
    <col min="3586" max="3586" width="21.28515625" style="97" customWidth="1"/>
    <col min="3587" max="3587" width="30.140625" style="97" customWidth="1"/>
    <col min="3588" max="3588" width="28.5703125" style="97" customWidth="1"/>
    <col min="3589" max="3589" width="9.85546875" style="97" customWidth="1"/>
    <col min="3590" max="3590" width="13.42578125" style="97" customWidth="1"/>
    <col min="3591" max="3593" width="12.42578125" style="97" bestFit="1" customWidth="1"/>
    <col min="3594" max="3594" width="13.42578125" style="97" customWidth="1"/>
    <col min="3595" max="3595" width="13.140625" style="97" customWidth="1"/>
    <col min="3596" max="3596" width="13.42578125" style="97" customWidth="1"/>
    <col min="3597" max="3597" width="20.140625" style="97" customWidth="1"/>
    <col min="3598" max="3840" width="9.140625" style="97"/>
    <col min="3841" max="3841" width="5.7109375" style="97" customWidth="1"/>
    <col min="3842" max="3842" width="21.28515625" style="97" customWidth="1"/>
    <col min="3843" max="3843" width="30.140625" style="97" customWidth="1"/>
    <col min="3844" max="3844" width="28.5703125" style="97" customWidth="1"/>
    <col min="3845" max="3845" width="9.85546875" style="97" customWidth="1"/>
    <col min="3846" max="3846" width="13.42578125" style="97" customWidth="1"/>
    <col min="3847" max="3849" width="12.42578125" style="97" bestFit="1" customWidth="1"/>
    <col min="3850" max="3850" width="13.42578125" style="97" customWidth="1"/>
    <col min="3851" max="3851" width="13.140625" style="97" customWidth="1"/>
    <col min="3852" max="3852" width="13.42578125" style="97" customWidth="1"/>
    <col min="3853" max="3853" width="20.140625" style="97" customWidth="1"/>
    <col min="3854" max="4096" width="9.140625" style="97"/>
    <col min="4097" max="4097" width="5.7109375" style="97" customWidth="1"/>
    <col min="4098" max="4098" width="21.28515625" style="97" customWidth="1"/>
    <col min="4099" max="4099" width="30.140625" style="97" customWidth="1"/>
    <col min="4100" max="4100" width="28.5703125" style="97" customWidth="1"/>
    <col min="4101" max="4101" width="9.85546875" style="97" customWidth="1"/>
    <col min="4102" max="4102" width="13.42578125" style="97" customWidth="1"/>
    <col min="4103" max="4105" width="12.42578125" style="97" bestFit="1" customWidth="1"/>
    <col min="4106" max="4106" width="13.42578125" style="97" customWidth="1"/>
    <col min="4107" max="4107" width="13.140625" style="97" customWidth="1"/>
    <col min="4108" max="4108" width="13.42578125" style="97" customWidth="1"/>
    <col min="4109" max="4109" width="20.140625" style="97" customWidth="1"/>
    <col min="4110" max="4352" width="9.140625" style="97"/>
    <col min="4353" max="4353" width="5.7109375" style="97" customWidth="1"/>
    <col min="4354" max="4354" width="21.28515625" style="97" customWidth="1"/>
    <col min="4355" max="4355" width="30.140625" style="97" customWidth="1"/>
    <col min="4356" max="4356" width="28.5703125" style="97" customWidth="1"/>
    <col min="4357" max="4357" width="9.85546875" style="97" customWidth="1"/>
    <col min="4358" max="4358" width="13.42578125" style="97" customWidth="1"/>
    <col min="4359" max="4361" width="12.42578125" style="97" bestFit="1" customWidth="1"/>
    <col min="4362" max="4362" width="13.42578125" style="97" customWidth="1"/>
    <col min="4363" max="4363" width="13.140625" style="97" customWidth="1"/>
    <col min="4364" max="4364" width="13.42578125" style="97" customWidth="1"/>
    <col min="4365" max="4365" width="20.140625" style="97" customWidth="1"/>
    <col min="4366" max="4608" width="9.140625" style="97"/>
    <col min="4609" max="4609" width="5.7109375" style="97" customWidth="1"/>
    <col min="4610" max="4610" width="21.28515625" style="97" customWidth="1"/>
    <col min="4611" max="4611" width="30.140625" style="97" customWidth="1"/>
    <col min="4612" max="4612" width="28.5703125" style="97" customWidth="1"/>
    <col min="4613" max="4613" width="9.85546875" style="97" customWidth="1"/>
    <col min="4614" max="4614" width="13.42578125" style="97" customWidth="1"/>
    <col min="4615" max="4617" width="12.42578125" style="97" bestFit="1" customWidth="1"/>
    <col min="4618" max="4618" width="13.42578125" style="97" customWidth="1"/>
    <col min="4619" max="4619" width="13.140625" style="97" customWidth="1"/>
    <col min="4620" max="4620" width="13.42578125" style="97" customWidth="1"/>
    <col min="4621" max="4621" width="20.140625" style="97" customWidth="1"/>
    <col min="4622" max="4864" width="9.140625" style="97"/>
    <col min="4865" max="4865" width="5.7109375" style="97" customWidth="1"/>
    <col min="4866" max="4866" width="21.28515625" style="97" customWidth="1"/>
    <col min="4867" max="4867" width="30.140625" style="97" customWidth="1"/>
    <col min="4868" max="4868" width="28.5703125" style="97" customWidth="1"/>
    <col min="4869" max="4869" width="9.85546875" style="97" customWidth="1"/>
    <col min="4870" max="4870" width="13.42578125" style="97" customWidth="1"/>
    <col min="4871" max="4873" width="12.42578125" style="97" bestFit="1" customWidth="1"/>
    <col min="4874" max="4874" width="13.42578125" style="97" customWidth="1"/>
    <col min="4875" max="4875" width="13.140625" style="97" customWidth="1"/>
    <col min="4876" max="4876" width="13.42578125" style="97" customWidth="1"/>
    <col min="4877" max="4877" width="20.140625" style="97" customWidth="1"/>
    <col min="4878" max="5120" width="9.140625" style="97"/>
    <col min="5121" max="5121" width="5.7109375" style="97" customWidth="1"/>
    <col min="5122" max="5122" width="21.28515625" style="97" customWidth="1"/>
    <col min="5123" max="5123" width="30.140625" style="97" customWidth="1"/>
    <col min="5124" max="5124" width="28.5703125" style="97" customWidth="1"/>
    <col min="5125" max="5125" width="9.85546875" style="97" customWidth="1"/>
    <col min="5126" max="5126" width="13.42578125" style="97" customWidth="1"/>
    <col min="5127" max="5129" width="12.42578125" style="97" bestFit="1" customWidth="1"/>
    <col min="5130" max="5130" width="13.42578125" style="97" customWidth="1"/>
    <col min="5131" max="5131" width="13.140625" style="97" customWidth="1"/>
    <col min="5132" max="5132" width="13.42578125" style="97" customWidth="1"/>
    <col min="5133" max="5133" width="20.140625" style="97" customWidth="1"/>
    <col min="5134" max="5376" width="9.140625" style="97"/>
    <col min="5377" max="5377" width="5.7109375" style="97" customWidth="1"/>
    <col min="5378" max="5378" width="21.28515625" style="97" customWidth="1"/>
    <col min="5379" max="5379" width="30.140625" style="97" customWidth="1"/>
    <col min="5380" max="5380" width="28.5703125" style="97" customWidth="1"/>
    <col min="5381" max="5381" width="9.85546875" style="97" customWidth="1"/>
    <col min="5382" max="5382" width="13.42578125" style="97" customWidth="1"/>
    <col min="5383" max="5385" width="12.42578125" style="97" bestFit="1" customWidth="1"/>
    <col min="5386" max="5386" width="13.42578125" style="97" customWidth="1"/>
    <col min="5387" max="5387" width="13.140625" style="97" customWidth="1"/>
    <col min="5388" max="5388" width="13.42578125" style="97" customWidth="1"/>
    <col min="5389" max="5389" width="20.140625" style="97" customWidth="1"/>
    <col min="5390" max="5632" width="9.140625" style="97"/>
    <col min="5633" max="5633" width="5.7109375" style="97" customWidth="1"/>
    <col min="5634" max="5634" width="21.28515625" style="97" customWidth="1"/>
    <col min="5635" max="5635" width="30.140625" style="97" customWidth="1"/>
    <col min="5636" max="5636" width="28.5703125" style="97" customWidth="1"/>
    <col min="5637" max="5637" width="9.85546875" style="97" customWidth="1"/>
    <col min="5638" max="5638" width="13.42578125" style="97" customWidth="1"/>
    <col min="5639" max="5641" width="12.42578125" style="97" bestFit="1" customWidth="1"/>
    <col min="5642" max="5642" width="13.42578125" style="97" customWidth="1"/>
    <col min="5643" max="5643" width="13.140625" style="97" customWidth="1"/>
    <col min="5644" max="5644" width="13.42578125" style="97" customWidth="1"/>
    <col min="5645" max="5645" width="20.140625" style="97" customWidth="1"/>
    <col min="5646" max="5888" width="9.140625" style="97"/>
    <col min="5889" max="5889" width="5.7109375" style="97" customWidth="1"/>
    <col min="5890" max="5890" width="21.28515625" style="97" customWidth="1"/>
    <col min="5891" max="5891" width="30.140625" style="97" customWidth="1"/>
    <col min="5892" max="5892" width="28.5703125" style="97" customWidth="1"/>
    <col min="5893" max="5893" width="9.85546875" style="97" customWidth="1"/>
    <col min="5894" max="5894" width="13.42578125" style="97" customWidth="1"/>
    <col min="5895" max="5897" width="12.42578125" style="97" bestFit="1" customWidth="1"/>
    <col min="5898" max="5898" width="13.42578125" style="97" customWidth="1"/>
    <col min="5899" max="5899" width="13.140625" style="97" customWidth="1"/>
    <col min="5900" max="5900" width="13.42578125" style="97" customWidth="1"/>
    <col min="5901" max="5901" width="20.140625" style="97" customWidth="1"/>
    <col min="5902" max="6144" width="9.140625" style="97"/>
    <col min="6145" max="6145" width="5.7109375" style="97" customWidth="1"/>
    <col min="6146" max="6146" width="21.28515625" style="97" customWidth="1"/>
    <col min="6147" max="6147" width="30.140625" style="97" customWidth="1"/>
    <col min="6148" max="6148" width="28.5703125" style="97" customWidth="1"/>
    <col min="6149" max="6149" width="9.85546875" style="97" customWidth="1"/>
    <col min="6150" max="6150" width="13.42578125" style="97" customWidth="1"/>
    <col min="6151" max="6153" width="12.42578125" style="97" bestFit="1" customWidth="1"/>
    <col min="6154" max="6154" width="13.42578125" style="97" customWidth="1"/>
    <col min="6155" max="6155" width="13.140625" style="97" customWidth="1"/>
    <col min="6156" max="6156" width="13.42578125" style="97" customWidth="1"/>
    <col min="6157" max="6157" width="20.140625" style="97" customWidth="1"/>
    <col min="6158" max="6400" width="9.140625" style="97"/>
    <col min="6401" max="6401" width="5.7109375" style="97" customWidth="1"/>
    <col min="6402" max="6402" width="21.28515625" style="97" customWidth="1"/>
    <col min="6403" max="6403" width="30.140625" style="97" customWidth="1"/>
    <col min="6404" max="6404" width="28.5703125" style="97" customWidth="1"/>
    <col min="6405" max="6405" width="9.85546875" style="97" customWidth="1"/>
    <col min="6406" max="6406" width="13.42578125" style="97" customWidth="1"/>
    <col min="6407" max="6409" width="12.42578125" style="97" bestFit="1" customWidth="1"/>
    <col min="6410" max="6410" width="13.42578125" style="97" customWidth="1"/>
    <col min="6411" max="6411" width="13.140625" style="97" customWidth="1"/>
    <col min="6412" max="6412" width="13.42578125" style="97" customWidth="1"/>
    <col min="6413" max="6413" width="20.140625" style="97" customWidth="1"/>
    <col min="6414" max="6656" width="9.140625" style="97"/>
    <col min="6657" max="6657" width="5.7109375" style="97" customWidth="1"/>
    <col min="6658" max="6658" width="21.28515625" style="97" customWidth="1"/>
    <col min="6659" max="6659" width="30.140625" style="97" customWidth="1"/>
    <col min="6660" max="6660" width="28.5703125" style="97" customWidth="1"/>
    <col min="6661" max="6661" width="9.85546875" style="97" customWidth="1"/>
    <col min="6662" max="6662" width="13.42578125" style="97" customWidth="1"/>
    <col min="6663" max="6665" width="12.42578125" style="97" bestFit="1" customWidth="1"/>
    <col min="6666" max="6666" width="13.42578125" style="97" customWidth="1"/>
    <col min="6667" max="6667" width="13.140625" style="97" customWidth="1"/>
    <col min="6668" max="6668" width="13.42578125" style="97" customWidth="1"/>
    <col min="6669" max="6669" width="20.140625" style="97" customWidth="1"/>
    <col min="6670" max="6912" width="9.140625" style="97"/>
    <col min="6913" max="6913" width="5.7109375" style="97" customWidth="1"/>
    <col min="6914" max="6914" width="21.28515625" style="97" customWidth="1"/>
    <col min="6915" max="6915" width="30.140625" style="97" customWidth="1"/>
    <col min="6916" max="6916" width="28.5703125" style="97" customWidth="1"/>
    <col min="6917" max="6917" width="9.85546875" style="97" customWidth="1"/>
    <col min="6918" max="6918" width="13.42578125" style="97" customWidth="1"/>
    <col min="6919" max="6921" width="12.42578125" style="97" bestFit="1" customWidth="1"/>
    <col min="6922" max="6922" width="13.42578125" style="97" customWidth="1"/>
    <col min="6923" max="6923" width="13.140625" style="97" customWidth="1"/>
    <col min="6924" max="6924" width="13.42578125" style="97" customWidth="1"/>
    <col min="6925" max="6925" width="20.140625" style="97" customWidth="1"/>
    <col min="6926" max="7168" width="9.140625" style="97"/>
    <col min="7169" max="7169" width="5.7109375" style="97" customWidth="1"/>
    <col min="7170" max="7170" width="21.28515625" style="97" customWidth="1"/>
    <col min="7171" max="7171" width="30.140625" style="97" customWidth="1"/>
    <col min="7172" max="7172" width="28.5703125" style="97" customWidth="1"/>
    <col min="7173" max="7173" width="9.85546875" style="97" customWidth="1"/>
    <col min="7174" max="7174" width="13.42578125" style="97" customWidth="1"/>
    <col min="7175" max="7177" width="12.42578125" style="97" bestFit="1" customWidth="1"/>
    <col min="7178" max="7178" width="13.42578125" style="97" customWidth="1"/>
    <col min="7179" max="7179" width="13.140625" style="97" customWidth="1"/>
    <col min="7180" max="7180" width="13.42578125" style="97" customWidth="1"/>
    <col min="7181" max="7181" width="20.140625" style="97" customWidth="1"/>
    <col min="7182" max="7424" width="9.140625" style="97"/>
    <col min="7425" max="7425" width="5.7109375" style="97" customWidth="1"/>
    <col min="7426" max="7426" width="21.28515625" style="97" customWidth="1"/>
    <col min="7427" max="7427" width="30.140625" style="97" customWidth="1"/>
    <col min="7428" max="7428" width="28.5703125" style="97" customWidth="1"/>
    <col min="7429" max="7429" width="9.85546875" style="97" customWidth="1"/>
    <col min="7430" max="7430" width="13.42578125" style="97" customWidth="1"/>
    <col min="7431" max="7433" width="12.42578125" style="97" bestFit="1" customWidth="1"/>
    <col min="7434" max="7434" width="13.42578125" style="97" customWidth="1"/>
    <col min="7435" max="7435" width="13.140625" style="97" customWidth="1"/>
    <col min="7436" max="7436" width="13.42578125" style="97" customWidth="1"/>
    <col min="7437" max="7437" width="20.140625" style="97" customWidth="1"/>
    <col min="7438" max="7680" width="9.140625" style="97"/>
    <col min="7681" max="7681" width="5.7109375" style="97" customWidth="1"/>
    <col min="7682" max="7682" width="21.28515625" style="97" customWidth="1"/>
    <col min="7683" max="7683" width="30.140625" style="97" customWidth="1"/>
    <col min="7684" max="7684" width="28.5703125" style="97" customWidth="1"/>
    <col min="7685" max="7685" width="9.85546875" style="97" customWidth="1"/>
    <col min="7686" max="7686" width="13.42578125" style="97" customWidth="1"/>
    <col min="7687" max="7689" width="12.42578125" style="97" bestFit="1" customWidth="1"/>
    <col min="7690" max="7690" width="13.42578125" style="97" customWidth="1"/>
    <col min="7691" max="7691" width="13.140625" style="97" customWidth="1"/>
    <col min="7692" max="7692" width="13.42578125" style="97" customWidth="1"/>
    <col min="7693" max="7693" width="20.140625" style="97" customWidth="1"/>
    <col min="7694" max="7936" width="9.140625" style="97"/>
    <col min="7937" max="7937" width="5.7109375" style="97" customWidth="1"/>
    <col min="7938" max="7938" width="21.28515625" style="97" customWidth="1"/>
    <col min="7939" max="7939" width="30.140625" style="97" customWidth="1"/>
    <col min="7940" max="7940" width="28.5703125" style="97" customWidth="1"/>
    <col min="7941" max="7941" width="9.85546875" style="97" customWidth="1"/>
    <col min="7942" max="7942" width="13.42578125" style="97" customWidth="1"/>
    <col min="7943" max="7945" width="12.42578125" style="97" bestFit="1" customWidth="1"/>
    <col min="7946" max="7946" width="13.42578125" style="97" customWidth="1"/>
    <col min="7947" max="7947" width="13.140625" style="97" customWidth="1"/>
    <col min="7948" max="7948" width="13.42578125" style="97" customWidth="1"/>
    <col min="7949" max="7949" width="20.140625" style="97" customWidth="1"/>
    <col min="7950" max="8192" width="9.140625" style="97"/>
    <col min="8193" max="8193" width="5.7109375" style="97" customWidth="1"/>
    <col min="8194" max="8194" width="21.28515625" style="97" customWidth="1"/>
    <col min="8195" max="8195" width="30.140625" style="97" customWidth="1"/>
    <col min="8196" max="8196" width="28.5703125" style="97" customWidth="1"/>
    <col min="8197" max="8197" width="9.85546875" style="97" customWidth="1"/>
    <col min="8198" max="8198" width="13.42578125" style="97" customWidth="1"/>
    <col min="8199" max="8201" width="12.42578125" style="97" bestFit="1" customWidth="1"/>
    <col min="8202" max="8202" width="13.42578125" style="97" customWidth="1"/>
    <col min="8203" max="8203" width="13.140625" style="97" customWidth="1"/>
    <col min="8204" max="8204" width="13.42578125" style="97" customWidth="1"/>
    <col min="8205" max="8205" width="20.140625" style="97" customWidth="1"/>
    <col min="8206" max="8448" width="9.140625" style="97"/>
    <col min="8449" max="8449" width="5.7109375" style="97" customWidth="1"/>
    <col min="8450" max="8450" width="21.28515625" style="97" customWidth="1"/>
    <col min="8451" max="8451" width="30.140625" style="97" customWidth="1"/>
    <col min="8452" max="8452" width="28.5703125" style="97" customWidth="1"/>
    <col min="8453" max="8453" width="9.85546875" style="97" customWidth="1"/>
    <col min="8454" max="8454" width="13.42578125" style="97" customWidth="1"/>
    <col min="8455" max="8457" width="12.42578125" style="97" bestFit="1" customWidth="1"/>
    <col min="8458" max="8458" width="13.42578125" style="97" customWidth="1"/>
    <col min="8459" max="8459" width="13.140625" style="97" customWidth="1"/>
    <col min="8460" max="8460" width="13.42578125" style="97" customWidth="1"/>
    <col min="8461" max="8461" width="20.140625" style="97" customWidth="1"/>
    <col min="8462" max="8704" width="9.140625" style="97"/>
    <col min="8705" max="8705" width="5.7109375" style="97" customWidth="1"/>
    <col min="8706" max="8706" width="21.28515625" style="97" customWidth="1"/>
    <col min="8707" max="8707" width="30.140625" style="97" customWidth="1"/>
    <col min="8708" max="8708" width="28.5703125" style="97" customWidth="1"/>
    <col min="8709" max="8709" width="9.85546875" style="97" customWidth="1"/>
    <col min="8710" max="8710" width="13.42578125" style="97" customWidth="1"/>
    <col min="8711" max="8713" width="12.42578125" style="97" bestFit="1" customWidth="1"/>
    <col min="8714" max="8714" width="13.42578125" style="97" customWidth="1"/>
    <col min="8715" max="8715" width="13.140625" style="97" customWidth="1"/>
    <col min="8716" max="8716" width="13.42578125" style="97" customWidth="1"/>
    <col min="8717" max="8717" width="20.140625" style="97" customWidth="1"/>
    <col min="8718" max="8960" width="9.140625" style="97"/>
    <col min="8961" max="8961" width="5.7109375" style="97" customWidth="1"/>
    <col min="8962" max="8962" width="21.28515625" style="97" customWidth="1"/>
    <col min="8963" max="8963" width="30.140625" style="97" customWidth="1"/>
    <col min="8964" max="8964" width="28.5703125" style="97" customWidth="1"/>
    <col min="8965" max="8965" width="9.85546875" style="97" customWidth="1"/>
    <col min="8966" max="8966" width="13.42578125" style="97" customWidth="1"/>
    <col min="8967" max="8969" width="12.42578125" style="97" bestFit="1" customWidth="1"/>
    <col min="8970" max="8970" width="13.42578125" style="97" customWidth="1"/>
    <col min="8971" max="8971" width="13.140625" style="97" customWidth="1"/>
    <col min="8972" max="8972" width="13.42578125" style="97" customWidth="1"/>
    <col min="8973" max="8973" width="20.140625" style="97" customWidth="1"/>
    <col min="8974" max="9216" width="9.140625" style="97"/>
    <col min="9217" max="9217" width="5.7109375" style="97" customWidth="1"/>
    <col min="9218" max="9218" width="21.28515625" style="97" customWidth="1"/>
    <col min="9219" max="9219" width="30.140625" style="97" customWidth="1"/>
    <col min="9220" max="9220" width="28.5703125" style="97" customWidth="1"/>
    <col min="9221" max="9221" width="9.85546875" style="97" customWidth="1"/>
    <col min="9222" max="9222" width="13.42578125" style="97" customWidth="1"/>
    <col min="9223" max="9225" width="12.42578125" style="97" bestFit="1" customWidth="1"/>
    <col min="9226" max="9226" width="13.42578125" style="97" customWidth="1"/>
    <col min="9227" max="9227" width="13.140625" style="97" customWidth="1"/>
    <col min="9228" max="9228" width="13.42578125" style="97" customWidth="1"/>
    <col min="9229" max="9229" width="20.140625" style="97" customWidth="1"/>
    <col min="9230" max="9472" width="9.140625" style="97"/>
    <col min="9473" max="9473" width="5.7109375" style="97" customWidth="1"/>
    <col min="9474" max="9474" width="21.28515625" style="97" customWidth="1"/>
    <col min="9475" max="9475" width="30.140625" style="97" customWidth="1"/>
    <col min="9476" max="9476" width="28.5703125" style="97" customWidth="1"/>
    <col min="9477" max="9477" width="9.85546875" style="97" customWidth="1"/>
    <col min="9478" max="9478" width="13.42578125" style="97" customWidth="1"/>
    <col min="9479" max="9481" width="12.42578125" style="97" bestFit="1" customWidth="1"/>
    <col min="9482" max="9482" width="13.42578125" style="97" customWidth="1"/>
    <col min="9483" max="9483" width="13.140625" style="97" customWidth="1"/>
    <col min="9484" max="9484" width="13.42578125" style="97" customWidth="1"/>
    <col min="9485" max="9485" width="20.140625" style="97" customWidth="1"/>
    <col min="9486" max="9728" width="9.140625" style="97"/>
    <col min="9729" max="9729" width="5.7109375" style="97" customWidth="1"/>
    <col min="9730" max="9730" width="21.28515625" style="97" customWidth="1"/>
    <col min="9731" max="9731" width="30.140625" style="97" customWidth="1"/>
    <col min="9732" max="9732" width="28.5703125" style="97" customWidth="1"/>
    <col min="9733" max="9733" width="9.85546875" style="97" customWidth="1"/>
    <col min="9734" max="9734" width="13.42578125" style="97" customWidth="1"/>
    <col min="9735" max="9737" width="12.42578125" style="97" bestFit="1" customWidth="1"/>
    <col min="9738" max="9738" width="13.42578125" style="97" customWidth="1"/>
    <col min="9739" max="9739" width="13.140625" style="97" customWidth="1"/>
    <col min="9740" max="9740" width="13.42578125" style="97" customWidth="1"/>
    <col min="9741" max="9741" width="20.140625" style="97" customWidth="1"/>
    <col min="9742" max="9984" width="9.140625" style="97"/>
    <col min="9985" max="9985" width="5.7109375" style="97" customWidth="1"/>
    <col min="9986" max="9986" width="21.28515625" style="97" customWidth="1"/>
    <col min="9987" max="9987" width="30.140625" style="97" customWidth="1"/>
    <col min="9988" max="9988" width="28.5703125" style="97" customWidth="1"/>
    <col min="9989" max="9989" width="9.85546875" style="97" customWidth="1"/>
    <col min="9990" max="9990" width="13.42578125" style="97" customWidth="1"/>
    <col min="9991" max="9993" width="12.42578125" style="97" bestFit="1" customWidth="1"/>
    <col min="9994" max="9994" width="13.42578125" style="97" customWidth="1"/>
    <col min="9995" max="9995" width="13.140625" style="97" customWidth="1"/>
    <col min="9996" max="9996" width="13.42578125" style="97" customWidth="1"/>
    <col min="9997" max="9997" width="20.140625" style="97" customWidth="1"/>
    <col min="9998" max="10240" width="9.140625" style="97"/>
    <col min="10241" max="10241" width="5.7109375" style="97" customWidth="1"/>
    <col min="10242" max="10242" width="21.28515625" style="97" customWidth="1"/>
    <col min="10243" max="10243" width="30.140625" style="97" customWidth="1"/>
    <col min="10244" max="10244" width="28.5703125" style="97" customWidth="1"/>
    <col min="10245" max="10245" width="9.85546875" style="97" customWidth="1"/>
    <col min="10246" max="10246" width="13.42578125" style="97" customWidth="1"/>
    <col min="10247" max="10249" width="12.42578125" style="97" bestFit="1" customWidth="1"/>
    <col min="10250" max="10250" width="13.42578125" style="97" customWidth="1"/>
    <col min="10251" max="10251" width="13.140625" style="97" customWidth="1"/>
    <col min="10252" max="10252" width="13.42578125" style="97" customWidth="1"/>
    <col min="10253" max="10253" width="20.140625" style="97" customWidth="1"/>
    <col min="10254" max="10496" width="9.140625" style="97"/>
    <col min="10497" max="10497" width="5.7109375" style="97" customWidth="1"/>
    <col min="10498" max="10498" width="21.28515625" style="97" customWidth="1"/>
    <col min="10499" max="10499" width="30.140625" style="97" customWidth="1"/>
    <col min="10500" max="10500" width="28.5703125" style="97" customWidth="1"/>
    <col min="10501" max="10501" width="9.85546875" style="97" customWidth="1"/>
    <col min="10502" max="10502" width="13.42578125" style="97" customWidth="1"/>
    <col min="10503" max="10505" width="12.42578125" style="97" bestFit="1" customWidth="1"/>
    <col min="10506" max="10506" width="13.42578125" style="97" customWidth="1"/>
    <col min="10507" max="10507" width="13.140625" style="97" customWidth="1"/>
    <col min="10508" max="10508" width="13.42578125" style="97" customWidth="1"/>
    <col min="10509" max="10509" width="20.140625" style="97" customWidth="1"/>
    <col min="10510" max="10752" width="9.140625" style="97"/>
    <col min="10753" max="10753" width="5.7109375" style="97" customWidth="1"/>
    <col min="10754" max="10754" width="21.28515625" style="97" customWidth="1"/>
    <col min="10755" max="10755" width="30.140625" style="97" customWidth="1"/>
    <col min="10756" max="10756" width="28.5703125" style="97" customWidth="1"/>
    <col min="10757" max="10757" width="9.85546875" style="97" customWidth="1"/>
    <col min="10758" max="10758" width="13.42578125" style="97" customWidth="1"/>
    <col min="10759" max="10761" width="12.42578125" style="97" bestFit="1" customWidth="1"/>
    <col min="10762" max="10762" width="13.42578125" style="97" customWidth="1"/>
    <col min="10763" max="10763" width="13.140625" style="97" customWidth="1"/>
    <col min="10764" max="10764" width="13.42578125" style="97" customWidth="1"/>
    <col min="10765" max="10765" width="20.140625" style="97" customWidth="1"/>
    <col min="10766" max="11008" width="9.140625" style="97"/>
    <col min="11009" max="11009" width="5.7109375" style="97" customWidth="1"/>
    <col min="11010" max="11010" width="21.28515625" style="97" customWidth="1"/>
    <col min="11011" max="11011" width="30.140625" style="97" customWidth="1"/>
    <col min="11012" max="11012" width="28.5703125" style="97" customWidth="1"/>
    <col min="11013" max="11013" width="9.85546875" style="97" customWidth="1"/>
    <col min="11014" max="11014" width="13.42578125" style="97" customWidth="1"/>
    <col min="11015" max="11017" width="12.42578125" style="97" bestFit="1" customWidth="1"/>
    <col min="11018" max="11018" width="13.42578125" style="97" customWidth="1"/>
    <col min="11019" max="11019" width="13.140625" style="97" customWidth="1"/>
    <col min="11020" max="11020" width="13.42578125" style="97" customWidth="1"/>
    <col min="11021" max="11021" width="20.140625" style="97" customWidth="1"/>
    <col min="11022" max="11264" width="9.140625" style="97"/>
    <col min="11265" max="11265" width="5.7109375" style="97" customWidth="1"/>
    <col min="11266" max="11266" width="21.28515625" style="97" customWidth="1"/>
    <col min="11267" max="11267" width="30.140625" style="97" customWidth="1"/>
    <col min="11268" max="11268" width="28.5703125" style="97" customWidth="1"/>
    <col min="11269" max="11269" width="9.85546875" style="97" customWidth="1"/>
    <col min="11270" max="11270" width="13.42578125" style="97" customWidth="1"/>
    <col min="11271" max="11273" width="12.42578125" style="97" bestFit="1" customWidth="1"/>
    <col min="11274" max="11274" width="13.42578125" style="97" customWidth="1"/>
    <col min="11275" max="11275" width="13.140625" style="97" customWidth="1"/>
    <col min="11276" max="11276" width="13.42578125" style="97" customWidth="1"/>
    <col min="11277" max="11277" width="20.140625" style="97" customWidth="1"/>
    <col min="11278" max="11520" width="9.140625" style="97"/>
    <col min="11521" max="11521" width="5.7109375" style="97" customWidth="1"/>
    <col min="11522" max="11522" width="21.28515625" style="97" customWidth="1"/>
    <col min="11523" max="11523" width="30.140625" style="97" customWidth="1"/>
    <col min="11524" max="11524" width="28.5703125" style="97" customWidth="1"/>
    <col min="11525" max="11525" width="9.85546875" style="97" customWidth="1"/>
    <col min="11526" max="11526" width="13.42578125" style="97" customWidth="1"/>
    <col min="11527" max="11529" width="12.42578125" style="97" bestFit="1" customWidth="1"/>
    <col min="11530" max="11530" width="13.42578125" style="97" customWidth="1"/>
    <col min="11531" max="11531" width="13.140625" style="97" customWidth="1"/>
    <col min="11532" max="11532" width="13.42578125" style="97" customWidth="1"/>
    <col min="11533" max="11533" width="20.140625" style="97" customWidth="1"/>
    <col min="11534" max="11776" width="9.140625" style="97"/>
    <col min="11777" max="11777" width="5.7109375" style="97" customWidth="1"/>
    <col min="11778" max="11778" width="21.28515625" style="97" customWidth="1"/>
    <col min="11779" max="11779" width="30.140625" style="97" customWidth="1"/>
    <col min="11780" max="11780" width="28.5703125" style="97" customWidth="1"/>
    <col min="11781" max="11781" width="9.85546875" style="97" customWidth="1"/>
    <col min="11782" max="11782" width="13.42578125" style="97" customWidth="1"/>
    <col min="11783" max="11785" width="12.42578125" style="97" bestFit="1" customWidth="1"/>
    <col min="11786" max="11786" width="13.42578125" style="97" customWidth="1"/>
    <col min="11787" max="11787" width="13.140625" style="97" customWidth="1"/>
    <col min="11788" max="11788" width="13.42578125" style="97" customWidth="1"/>
    <col min="11789" max="11789" width="20.140625" style="97" customWidth="1"/>
    <col min="11790" max="12032" width="9.140625" style="97"/>
    <col min="12033" max="12033" width="5.7109375" style="97" customWidth="1"/>
    <col min="12034" max="12034" width="21.28515625" style="97" customWidth="1"/>
    <col min="12035" max="12035" width="30.140625" style="97" customWidth="1"/>
    <col min="12036" max="12036" width="28.5703125" style="97" customWidth="1"/>
    <col min="12037" max="12037" width="9.85546875" style="97" customWidth="1"/>
    <col min="12038" max="12038" width="13.42578125" style="97" customWidth="1"/>
    <col min="12039" max="12041" width="12.42578125" style="97" bestFit="1" customWidth="1"/>
    <col min="12042" max="12042" width="13.42578125" style="97" customWidth="1"/>
    <col min="12043" max="12043" width="13.140625" style="97" customWidth="1"/>
    <col min="12044" max="12044" width="13.42578125" style="97" customWidth="1"/>
    <col min="12045" max="12045" width="20.140625" style="97" customWidth="1"/>
    <col min="12046" max="12288" width="9.140625" style="97"/>
    <col min="12289" max="12289" width="5.7109375" style="97" customWidth="1"/>
    <col min="12290" max="12290" width="21.28515625" style="97" customWidth="1"/>
    <col min="12291" max="12291" width="30.140625" style="97" customWidth="1"/>
    <col min="12292" max="12292" width="28.5703125" style="97" customWidth="1"/>
    <col min="12293" max="12293" width="9.85546875" style="97" customWidth="1"/>
    <col min="12294" max="12294" width="13.42578125" style="97" customWidth="1"/>
    <col min="12295" max="12297" width="12.42578125" style="97" bestFit="1" customWidth="1"/>
    <col min="12298" max="12298" width="13.42578125" style="97" customWidth="1"/>
    <col min="12299" max="12299" width="13.140625" style="97" customWidth="1"/>
    <col min="12300" max="12300" width="13.42578125" style="97" customWidth="1"/>
    <col min="12301" max="12301" width="20.140625" style="97" customWidth="1"/>
    <col min="12302" max="12544" width="9.140625" style="97"/>
    <col min="12545" max="12545" width="5.7109375" style="97" customWidth="1"/>
    <col min="12546" max="12546" width="21.28515625" style="97" customWidth="1"/>
    <col min="12547" max="12547" width="30.140625" style="97" customWidth="1"/>
    <col min="12548" max="12548" width="28.5703125" style="97" customWidth="1"/>
    <col min="12549" max="12549" width="9.85546875" style="97" customWidth="1"/>
    <col min="12550" max="12550" width="13.42578125" style="97" customWidth="1"/>
    <col min="12551" max="12553" width="12.42578125" style="97" bestFit="1" customWidth="1"/>
    <col min="12554" max="12554" width="13.42578125" style="97" customWidth="1"/>
    <col min="12555" max="12555" width="13.140625" style="97" customWidth="1"/>
    <col min="12556" max="12556" width="13.42578125" style="97" customWidth="1"/>
    <col min="12557" max="12557" width="20.140625" style="97" customWidth="1"/>
    <col min="12558" max="12800" width="9.140625" style="97"/>
    <col min="12801" max="12801" width="5.7109375" style="97" customWidth="1"/>
    <col min="12802" max="12802" width="21.28515625" style="97" customWidth="1"/>
    <col min="12803" max="12803" width="30.140625" style="97" customWidth="1"/>
    <col min="12804" max="12804" width="28.5703125" style="97" customWidth="1"/>
    <col min="12805" max="12805" width="9.85546875" style="97" customWidth="1"/>
    <col min="12806" max="12806" width="13.42578125" style="97" customWidth="1"/>
    <col min="12807" max="12809" width="12.42578125" style="97" bestFit="1" customWidth="1"/>
    <col min="12810" max="12810" width="13.42578125" style="97" customWidth="1"/>
    <col min="12811" max="12811" width="13.140625" style="97" customWidth="1"/>
    <col min="12812" max="12812" width="13.42578125" style="97" customWidth="1"/>
    <col min="12813" max="12813" width="20.140625" style="97" customWidth="1"/>
    <col min="12814" max="13056" width="9.140625" style="97"/>
    <col min="13057" max="13057" width="5.7109375" style="97" customWidth="1"/>
    <col min="13058" max="13058" width="21.28515625" style="97" customWidth="1"/>
    <col min="13059" max="13059" width="30.140625" style="97" customWidth="1"/>
    <col min="13060" max="13060" width="28.5703125" style="97" customWidth="1"/>
    <col min="13061" max="13061" width="9.85546875" style="97" customWidth="1"/>
    <col min="13062" max="13062" width="13.42578125" style="97" customWidth="1"/>
    <col min="13063" max="13065" width="12.42578125" style="97" bestFit="1" customWidth="1"/>
    <col min="13066" max="13066" width="13.42578125" style="97" customWidth="1"/>
    <col min="13067" max="13067" width="13.140625" style="97" customWidth="1"/>
    <col min="13068" max="13068" width="13.42578125" style="97" customWidth="1"/>
    <col min="13069" max="13069" width="20.140625" style="97" customWidth="1"/>
    <col min="13070" max="13312" width="9.140625" style="97"/>
    <col min="13313" max="13313" width="5.7109375" style="97" customWidth="1"/>
    <col min="13314" max="13314" width="21.28515625" style="97" customWidth="1"/>
    <col min="13315" max="13315" width="30.140625" style="97" customWidth="1"/>
    <col min="13316" max="13316" width="28.5703125" style="97" customWidth="1"/>
    <col min="13317" max="13317" width="9.85546875" style="97" customWidth="1"/>
    <col min="13318" max="13318" width="13.42578125" style="97" customWidth="1"/>
    <col min="13319" max="13321" width="12.42578125" style="97" bestFit="1" customWidth="1"/>
    <col min="13322" max="13322" width="13.42578125" style="97" customWidth="1"/>
    <col min="13323" max="13323" width="13.140625" style="97" customWidth="1"/>
    <col min="13324" max="13324" width="13.42578125" style="97" customWidth="1"/>
    <col min="13325" max="13325" width="20.140625" style="97" customWidth="1"/>
    <col min="13326" max="13568" width="9.140625" style="97"/>
    <col min="13569" max="13569" width="5.7109375" style="97" customWidth="1"/>
    <col min="13570" max="13570" width="21.28515625" style="97" customWidth="1"/>
    <col min="13571" max="13571" width="30.140625" style="97" customWidth="1"/>
    <col min="13572" max="13572" width="28.5703125" style="97" customWidth="1"/>
    <col min="13573" max="13573" width="9.85546875" style="97" customWidth="1"/>
    <col min="13574" max="13574" width="13.42578125" style="97" customWidth="1"/>
    <col min="13575" max="13577" width="12.42578125" style="97" bestFit="1" customWidth="1"/>
    <col min="13578" max="13578" width="13.42578125" style="97" customWidth="1"/>
    <col min="13579" max="13579" width="13.140625" style="97" customWidth="1"/>
    <col min="13580" max="13580" width="13.42578125" style="97" customWidth="1"/>
    <col min="13581" max="13581" width="20.140625" style="97" customWidth="1"/>
    <col min="13582" max="13824" width="9.140625" style="97"/>
    <col min="13825" max="13825" width="5.7109375" style="97" customWidth="1"/>
    <col min="13826" max="13826" width="21.28515625" style="97" customWidth="1"/>
    <col min="13827" max="13827" width="30.140625" style="97" customWidth="1"/>
    <col min="13828" max="13828" width="28.5703125" style="97" customWidth="1"/>
    <col min="13829" max="13829" width="9.85546875" style="97" customWidth="1"/>
    <col min="13830" max="13830" width="13.42578125" style="97" customWidth="1"/>
    <col min="13831" max="13833" width="12.42578125" style="97" bestFit="1" customWidth="1"/>
    <col min="13834" max="13834" width="13.42578125" style="97" customWidth="1"/>
    <col min="13835" max="13835" width="13.140625" style="97" customWidth="1"/>
    <col min="13836" max="13836" width="13.42578125" style="97" customWidth="1"/>
    <col min="13837" max="13837" width="20.140625" style="97" customWidth="1"/>
    <col min="13838" max="14080" width="9.140625" style="97"/>
    <col min="14081" max="14081" width="5.7109375" style="97" customWidth="1"/>
    <col min="14082" max="14082" width="21.28515625" style="97" customWidth="1"/>
    <col min="14083" max="14083" width="30.140625" style="97" customWidth="1"/>
    <col min="14084" max="14084" width="28.5703125" style="97" customWidth="1"/>
    <col min="14085" max="14085" width="9.85546875" style="97" customWidth="1"/>
    <col min="14086" max="14086" width="13.42578125" style="97" customWidth="1"/>
    <col min="14087" max="14089" width="12.42578125" style="97" bestFit="1" customWidth="1"/>
    <col min="14090" max="14090" width="13.42578125" style="97" customWidth="1"/>
    <col min="14091" max="14091" width="13.140625" style="97" customWidth="1"/>
    <col min="14092" max="14092" width="13.42578125" style="97" customWidth="1"/>
    <col min="14093" max="14093" width="20.140625" style="97" customWidth="1"/>
    <col min="14094" max="14336" width="9.140625" style="97"/>
    <col min="14337" max="14337" width="5.7109375" style="97" customWidth="1"/>
    <col min="14338" max="14338" width="21.28515625" style="97" customWidth="1"/>
    <col min="14339" max="14339" width="30.140625" style="97" customWidth="1"/>
    <col min="14340" max="14340" width="28.5703125" style="97" customWidth="1"/>
    <col min="14341" max="14341" width="9.85546875" style="97" customWidth="1"/>
    <col min="14342" max="14342" width="13.42578125" style="97" customWidth="1"/>
    <col min="14343" max="14345" width="12.42578125" style="97" bestFit="1" customWidth="1"/>
    <col min="14346" max="14346" width="13.42578125" style="97" customWidth="1"/>
    <col min="14347" max="14347" width="13.140625" style="97" customWidth="1"/>
    <col min="14348" max="14348" width="13.42578125" style="97" customWidth="1"/>
    <col min="14349" max="14349" width="20.140625" style="97" customWidth="1"/>
    <col min="14350" max="14592" width="9.140625" style="97"/>
    <col min="14593" max="14593" width="5.7109375" style="97" customWidth="1"/>
    <col min="14594" max="14594" width="21.28515625" style="97" customWidth="1"/>
    <col min="14595" max="14595" width="30.140625" style="97" customWidth="1"/>
    <col min="14596" max="14596" width="28.5703125" style="97" customWidth="1"/>
    <col min="14597" max="14597" width="9.85546875" style="97" customWidth="1"/>
    <col min="14598" max="14598" width="13.42578125" style="97" customWidth="1"/>
    <col min="14599" max="14601" width="12.42578125" style="97" bestFit="1" customWidth="1"/>
    <col min="14602" max="14602" width="13.42578125" style="97" customWidth="1"/>
    <col min="14603" max="14603" width="13.140625" style="97" customWidth="1"/>
    <col min="14604" max="14604" width="13.42578125" style="97" customWidth="1"/>
    <col min="14605" max="14605" width="20.140625" style="97" customWidth="1"/>
    <col min="14606" max="14848" width="9.140625" style="97"/>
    <col min="14849" max="14849" width="5.7109375" style="97" customWidth="1"/>
    <col min="14850" max="14850" width="21.28515625" style="97" customWidth="1"/>
    <col min="14851" max="14851" width="30.140625" style="97" customWidth="1"/>
    <col min="14852" max="14852" width="28.5703125" style="97" customWidth="1"/>
    <col min="14853" max="14853" width="9.85546875" style="97" customWidth="1"/>
    <col min="14854" max="14854" width="13.42578125" style="97" customWidth="1"/>
    <col min="14855" max="14857" width="12.42578125" style="97" bestFit="1" customWidth="1"/>
    <col min="14858" max="14858" width="13.42578125" style="97" customWidth="1"/>
    <col min="14859" max="14859" width="13.140625" style="97" customWidth="1"/>
    <col min="14860" max="14860" width="13.42578125" style="97" customWidth="1"/>
    <col min="14861" max="14861" width="20.140625" style="97" customWidth="1"/>
    <col min="14862" max="15104" width="9.140625" style="97"/>
    <col min="15105" max="15105" width="5.7109375" style="97" customWidth="1"/>
    <col min="15106" max="15106" width="21.28515625" style="97" customWidth="1"/>
    <col min="15107" max="15107" width="30.140625" style="97" customWidth="1"/>
    <col min="15108" max="15108" width="28.5703125" style="97" customWidth="1"/>
    <col min="15109" max="15109" width="9.85546875" style="97" customWidth="1"/>
    <col min="15110" max="15110" width="13.42578125" style="97" customWidth="1"/>
    <col min="15111" max="15113" width="12.42578125" style="97" bestFit="1" customWidth="1"/>
    <col min="15114" max="15114" width="13.42578125" style="97" customWidth="1"/>
    <col min="15115" max="15115" width="13.140625" style="97" customWidth="1"/>
    <col min="15116" max="15116" width="13.42578125" style="97" customWidth="1"/>
    <col min="15117" max="15117" width="20.140625" style="97" customWidth="1"/>
    <col min="15118" max="15360" width="9.140625" style="97"/>
    <col min="15361" max="15361" width="5.7109375" style="97" customWidth="1"/>
    <col min="15362" max="15362" width="21.28515625" style="97" customWidth="1"/>
    <col min="15363" max="15363" width="30.140625" style="97" customWidth="1"/>
    <col min="15364" max="15364" width="28.5703125" style="97" customWidth="1"/>
    <col min="15365" max="15365" width="9.85546875" style="97" customWidth="1"/>
    <col min="15366" max="15366" width="13.42578125" style="97" customWidth="1"/>
    <col min="15367" max="15369" width="12.42578125" style="97" bestFit="1" customWidth="1"/>
    <col min="15370" max="15370" width="13.42578125" style="97" customWidth="1"/>
    <col min="15371" max="15371" width="13.140625" style="97" customWidth="1"/>
    <col min="15372" max="15372" width="13.42578125" style="97" customWidth="1"/>
    <col min="15373" max="15373" width="20.140625" style="97" customWidth="1"/>
    <col min="15374" max="15616" width="9.140625" style="97"/>
    <col min="15617" max="15617" width="5.7109375" style="97" customWidth="1"/>
    <col min="15618" max="15618" width="21.28515625" style="97" customWidth="1"/>
    <col min="15619" max="15619" width="30.140625" style="97" customWidth="1"/>
    <col min="15620" max="15620" width="28.5703125" style="97" customWidth="1"/>
    <col min="15621" max="15621" width="9.85546875" style="97" customWidth="1"/>
    <col min="15622" max="15622" width="13.42578125" style="97" customWidth="1"/>
    <col min="15623" max="15625" width="12.42578125" style="97" bestFit="1" customWidth="1"/>
    <col min="15626" max="15626" width="13.42578125" style="97" customWidth="1"/>
    <col min="15627" max="15627" width="13.140625" style="97" customWidth="1"/>
    <col min="15628" max="15628" width="13.42578125" style="97" customWidth="1"/>
    <col min="15629" max="15629" width="20.140625" style="97" customWidth="1"/>
    <col min="15630" max="15872" width="9.140625" style="97"/>
    <col min="15873" max="15873" width="5.7109375" style="97" customWidth="1"/>
    <col min="15874" max="15874" width="21.28515625" style="97" customWidth="1"/>
    <col min="15875" max="15875" width="30.140625" style="97" customWidth="1"/>
    <col min="15876" max="15876" width="28.5703125" style="97" customWidth="1"/>
    <col min="15877" max="15877" width="9.85546875" style="97" customWidth="1"/>
    <col min="15878" max="15878" width="13.42578125" style="97" customWidth="1"/>
    <col min="15879" max="15881" width="12.42578125" style="97" bestFit="1" customWidth="1"/>
    <col min="15882" max="15882" width="13.42578125" style="97" customWidth="1"/>
    <col min="15883" max="15883" width="13.140625" style="97" customWidth="1"/>
    <col min="15884" max="15884" width="13.42578125" style="97" customWidth="1"/>
    <col min="15885" max="15885" width="20.140625" style="97" customWidth="1"/>
    <col min="15886" max="16128" width="9.140625" style="97"/>
    <col min="16129" max="16129" width="5.7109375" style="97" customWidth="1"/>
    <col min="16130" max="16130" width="21.28515625" style="97" customWidth="1"/>
    <col min="16131" max="16131" width="30.140625" style="97" customWidth="1"/>
    <col min="16132" max="16132" width="28.5703125" style="97" customWidth="1"/>
    <col min="16133" max="16133" width="9.85546875" style="97" customWidth="1"/>
    <col min="16134" max="16134" width="13.42578125" style="97" customWidth="1"/>
    <col min="16135" max="16137" width="12.42578125" style="97" bestFit="1" customWidth="1"/>
    <col min="16138" max="16138" width="13.42578125" style="97" customWidth="1"/>
    <col min="16139" max="16139" width="13.140625" style="97" customWidth="1"/>
    <col min="16140" max="16140" width="13.42578125" style="97" customWidth="1"/>
    <col min="16141" max="16141" width="20.140625" style="97" customWidth="1"/>
    <col min="16142" max="16384" width="9.140625" style="97"/>
  </cols>
  <sheetData>
    <row r="1" spans="1:46" x14ac:dyDescent="0.25">
      <c r="A1" s="371" t="s">
        <v>443</v>
      </c>
      <c r="B1" s="372"/>
      <c r="C1" s="372"/>
      <c r="D1" s="166" t="s">
        <v>444</v>
      </c>
      <c r="E1" s="167"/>
      <c r="F1" s="167"/>
      <c r="G1" s="168"/>
      <c r="H1" s="168"/>
      <c r="I1" s="168"/>
      <c r="J1" s="168"/>
      <c r="K1" s="168"/>
      <c r="L1" s="379" t="s">
        <v>522</v>
      </c>
      <c r="M1" s="379"/>
    </row>
    <row r="2" spans="1:46" x14ac:dyDescent="0.25">
      <c r="A2" s="371" t="s">
        <v>445</v>
      </c>
      <c r="B2" s="372"/>
      <c r="C2" s="372"/>
      <c r="D2" s="169" t="s">
        <v>446</v>
      </c>
      <c r="E2" s="170"/>
      <c r="F2" s="170"/>
      <c r="G2" s="168"/>
      <c r="H2" s="168"/>
      <c r="I2" s="168"/>
      <c r="J2" s="168"/>
      <c r="K2" s="168"/>
    </row>
    <row r="3" spans="1:46" ht="18" customHeight="1" x14ac:dyDescent="0.25">
      <c r="A3" s="373" t="s">
        <v>447</v>
      </c>
      <c r="B3" s="374"/>
      <c r="C3" s="374"/>
      <c r="D3" s="171" t="s">
        <v>448</v>
      </c>
      <c r="E3" s="167"/>
      <c r="F3" s="167"/>
      <c r="G3" s="168"/>
      <c r="H3" s="168"/>
      <c r="I3" s="168"/>
      <c r="J3" s="168"/>
      <c r="K3" s="168"/>
    </row>
    <row r="4" spans="1:46" ht="27.75" customHeight="1" x14ac:dyDescent="0.25">
      <c r="A4" s="375" t="s">
        <v>521</v>
      </c>
      <c r="B4" s="376"/>
      <c r="C4" s="376"/>
      <c r="D4" s="377" t="s">
        <v>515</v>
      </c>
      <c r="E4" s="378"/>
      <c r="F4" s="378"/>
      <c r="G4" s="378"/>
      <c r="H4" s="378"/>
      <c r="I4" s="378"/>
      <c r="J4" s="378"/>
      <c r="K4" s="378"/>
      <c r="L4" s="378"/>
      <c r="M4" s="378"/>
    </row>
    <row r="5" spans="1:46" ht="20.25" x14ac:dyDescent="0.3">
      <c r="A5" s="172"/>
      <c r="B5" s="172"/>
      <c r="C5" s="173"/>
      <c r="D5" s="174"/>
      <c r="E5" s="174"/>
      <c r="F5" s="174"/>
    </row>
    <row r="6" spans="1:46" ht="16.5" thickBot="1" x14ac:dyDescent="0.3">
      <c r="A6" s="370" t="s">
        <v>511</v>
      </c>
      <c r="B6" s="370"/>
      <c r="C6" s="370"/>
      <c r="D6" s="370"/>
      <c r="E6" s="175"/>
      <c r="F6" s="175"/>
      <c r="J6" s="14"/>
      <c r="K6" s="14"/>
      <c r="L6" s="14"/>
      <c r="M6" s="14"/>
    </row>
    <row r="7" spans="1:46" x14ac:dyDescent="0.25">
      <c r="A7" s="345" t="s">
        <v>442</v>
      </c>
      <c r="B7" s="347" t="s">
        <v>449</v>
      </c>
      <c r="C7" s="349" t="s">
        <v>0</v>
      </c>
      <c r="D7" s="363" t="s">
        <v>450</v>
      </c>
      <c r="E7" s="363" t="s">
        <v>451</v>
      </c>
      <c r="F7" s="367" t="s">
        <v>452</v>
      </c>
      <c r="G7" s="368"/>
      <c r="H7" s="368"/>
      <c r="I7" s="368"/>
      <c r="J7" s="369"/>
      <c r="K7" s="361" t="s">
        <v>453</v>
      </c>
      <c r="L7" s="363" t="s">
        <v>454</v>
      </c>
      <c r="M7" s="365" t="s">
        <v>455</v>
      </c>
    </row>
    <row r="8" spans="1:46" ht="26.25" thickBot="1" x14ac:dyDescent="0.3">
      <c r="A8" s="346"/>
      <c r="B8" s="348"/>
      <c r="C8" s="350"/>
      <c r="D8" s="381"/>
      <c r="E8" s="381"/>
      <c r="F8" s="323" t="s">
        <v>516</v>
      </c>
      <c r="G8" s="324" t="s">
        <v>518</v>
      </c>
      <c r="H8" s="324" t="s">
        <v>519</v>
      </c>
      <c r="I8" s="323" t="s">
        <v>517</v>
      </c>
      <c r="J8" s="324" t="s">
        <v>520</v>
      </c>
      <c r="K8" s="362"/>
      <c r="L8" s="381"/>
      <c r="M8" s="380"/>
    </row>
    <row r="9" spans="1:46" s="186" customFormat="1" ht="24" customHeight="1" x14ac:dyDescent="0.25">
      <c r="A9" s="382">
        <v>1</v>
      </c>
      <c r="B9" s="354" t="s">
        <v>512</v>
      </c>
      <c r="C9" s="357" t="s">
        <v>479</v>
      </c>
      <c r="D9" s="178" t="s">
        <v>457</v>
      </c>
      <c r="E9" s="179" t="s">
        <v>458</v>
      </c>
      <c r="F9" s="266"/>
      <c r="G9" s="283"/>
      <c r="H9" s="284"/>
      <c r="I9" s="284">
        <f>Свод!H271+Свод!H272</f>
        <v>6.1</v>
      </c>
      <c r="J9" s="269"/>
      <c r="K9" s="270">
        <f t="shared" ref="K9:K12" si="0">SUM(F9:J9)</f>
        <v>6.1</v>
      </c>
      <c r="L9" s="229"/>
      <c r="M9" s="222"/>
    </row>
    <row r="10" spans="1:46" s="186" customFormat="1" ht="30" customHeight="1" thickBot="1" x14ac:dyDescent="0.3">
      <c r="A10" s="382"/>
      <c r="B10" s="355"/>
      <c r="C10" s="358"/>
      <c r="D10" s="180" t="s">
        <v>43</v>
      </c>
      <c r="E10" s="181" t="s">
        <v>459</v>
      </c>
      <c r="F10" s="260"/>
      <c r="G10" s="261"/>
      <c r="H10" s="263"/>
      <c r="I10" s="263"/>
      <c r="J10" s="264"/>
      <c r="K10" s="265">
        <f t="shared" si="0"/>
        <v>0</v>
      </c>
      <c r="L10" s="230"/>
      <c r="M10" s="232"/>
    </row>
    <row r="11" spans="1:46" s="186" customFormat="1" ht="24.75" customHeight="1" x14ac:dyDescent="0.25">
      <c r="A11" s="382"/>
      <c r="B11" s="355"/>
      <c r="C11" s="357" t="s">
        <v>505</v>
      </c>
      <c r="D11" s="178" t="s">
        <v>457</v>
      </c>
      <c r="E11" s="179" t="s">
        <v>458</v>
      </c>
      <c r="F11" s="266"/>
      <c r="G11" s="267">
        <f>Свод!H268+Свод!H269+Свод!H270-H11-I11-J11-F11</f>
        <v>91.850000000000023</v>
      </c>
      <c r="H11" s="284">
        <v>88.777000000000001</v>
      </c>
      <c r="I11" s="284">
        <v>105.877</v>
      </c>
      <c r="J11" s="269">
        <v>37.332000000000001</v>
      </c>
      <c r="K11" s="270">
        <f t="shared" si="0"/>
        <v>323.83600000000001</v>
      </c>
      <c r="L11" s="229"/>
      <c r="M11" s="222"/>
    </row>
    <row r="12" spans="1:46" s="186" customFormat="1" ht="30.75" customHeight="1" thickBot="1" x14ac:dyDescent="0.3">
      <c r="A12" s="382"/>
      <c r="B12" s="356"/>
      <c r="C12" s="358"/>
      <c r="D12" s="180" t="s">
        <v>43</v>
      </c>
      <c r="E12" s="181" t="s">
        <v>459</v>
      </c>
      <c r="F12" s="260"/>
      <c r="G12" s="261"/>
      <c r="H12" s="263"/>
      <c r="I12" s="263"/>
      <c r="J12" s="264"/>
      <c r="K12" s="265">
        <f t="shared" si="0"/>
        <v>0</v>
      </c>
      <c r="L12" s="230"/>
      <c r="M12" s="232"/>
    </row>
    <row r="13" spans="1:46" s="186" customFormat="1" ht="15.75" x14ac:dyDescent="0.25">
      <c r="A13" s="327" t="s">
        <v>475</v>
      </c>
      <c r="B13" s="328"/>
      <c r="C13" s="329"/>
      <c r="D13" s="178" t="s">
        <v>457</v>
      </c>
      <c r="E13" s="188" t="s">
        <v>458</v>
      </c>
      <c r="F13" s="176">
        <f>F9+F11</f>
        <v>0</v>
      </c>
      <c r="G13" s="176">
        <f t="shared" ref="G13:K13" si="1">G9+G11</f>
        <v>91.850000000000023</v>
      </c>
      <c r="H13" s="176">
        <f t="shared" si="1"/>
        <v>88.777000000000001</v>
      </c>
      <c r="I13" s="176">
        <f t="shared" si="1"/>
        <v>111.97699999999999</v>
      </c>
      <c r="J13" s="176">
        <f t="shared" si="1"/>
        <v>37.332000000000001</v>
      </c>
      <c r="K13" s="176">
        <f t="shared" si="1"/>
        <v>329.93600000000004</v>
      </c>
      <c r="L13" s="234"/>
      <c r="M13" s="236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</row>
    <row r="14" spans="1:46" s="186" customFormat="1" ht="16.5" thickBot="1" x14ac:dyDescent="0.3">
      <c r="A14" s="330"/>
      <c r="B14" s="331"/>
      <c r="C14" s="332"/>
      <c r="D14" s="180" t="s">
        <v>43</v>
      </c>
      <c r="E14" s="189" t="s">
        <v>459</v>
      </c>
      <c r="F14" s="177">
        <f>F10+F12</f>
        <v>0</v>
      </c>
      <c r="G14" s="177">
        <f t="shared" ref="G14:K14" si="2">G10+G12</f>
        <v>0</v>
      </c>
      <c r="H14" s="177">
        <f t="shared" si="2"/>
        <v>0</v>
      </c>
      <c r="I14" s="177">
        <f t="shared" si="2"/>
        <v>0</v>
      </c>
      <c r="J14" s="177">
        <f t="shared" si="2"/>
        <v>0</v>
      </c>
      <c r="K14" s="177">
        <f t="shared" si="2"/>
        <v>0</v>
      </c>
      <c r="L14" s="235"/>
      <c r="M14" s="23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</row>
    <row r="15" spans="1:46" s="186" customFormat="1" x14ac:dyDescent="0.25"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</row>
    <row r="16" spans="1:46" s="192" customFormat="1" ht="30.75" customHeight="1" x14ac:dyDescent="0.25">
      <c r="A16" s="383" t="s">
        <v>509</v>
      </c>
      <c r="B16" s="384"/>
      <c r="C16" s="384"/>
      <c r="D16" s="384"/>
      <c r="E16" s="384"/>
      <c r="F16" s="384"/>
      <c r="G16" s="384"/>
      <c r="H16" s="384"/>
      <c r="I16" s="384"/>
      <c r="J16" s="384"/>
      <c r="K16" s="191"/>
      <c r="L16" s="191"/>
      <c r="M16" s="191"/>
    </row>
    <row r="17" spans="2:13" s="186" customFormat="1" x14ac:dyDescent="0.25"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</row>
    <row r="18" spans="2:13" s="186" customFormat="1" x14ac:dyDescent="0.25"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</row>
    <row r="19" spans="2:13" s="186" customFormat="1" x14ac:dyDescent="0.25"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</row>
    <row r="20" spans="2:13" x14ac:dyDescent="0.25">
      <c r="C20" s="193" t="s">
        <v>476</v>
      </c>
      <c r="D20" s="193"/>
      <c r="H20" s="333" t="s">
        <v>510</v>
      </c>
      <c r="I20" s="333"/>
      <c r="J20" s="333"/>
      <c r="K20" s="190"/>
      <c r="L20" s="190"/>
      <c r="M20" s="190"/>
    </row>
    <row r="21" spans="2:13" x14ac:dyDescent="0.25">
      <c r="C21" s="193"/>
      <c r="D21" s="193"/>
      <c r="H21" s="313"/>
      <c r="I21" s="313"/>
      <c r="J21" s="313"/>
      <c r="K21" s="190"/>
      <c r="L21" s="190"/>
      <c r="M21" s="190"/>
    </row>
    <row r="22" spans="2:13" x14ac:dyDescent="0.25">
      <c r="C22" s="193"/>
      <c r="D22" s="193"/>
      <c r="H22" s="313"/>
      <c r="I22" s="313"/>
      <c r="J22" s="313"/>
      <c r="K22" s="190"/>
      <c r="L22" s="190"/>
      <c r="M22" s="190"/>
    </row>
    <row r="23" spans="2:13" x14ac:dyDescent="0.25">
      <c r="C23" s="193"/>
      <c r="D23" s="193"/>
      <c r="H23" s="313"/>
      <c r="I23" s="313"/>
      <c r="J23" s="313"/>
      <c r="K23" s="190"/>
      <c r="L23" s="190"/>
      <c r="M23" s="190"/>
    </row>
    <row r="24" spans="2:13" x14ac:dyDescent="0.25">
      <c r="B24" s="97" t="s">
        <v>477</v>
      </c>
      <c r="C24" s="194"/>
      <c r="D24" s="190"/>
      <c r="E24" s="334"/>
      <c r="F24" s="335"/>
      <c r="G24" s="335"/>
      <c r="H24" s="190"/>
      <c r="I24" s="190"/>
      <c r="J24" s="190"/>
      <c r="K24" s="190"/>
      <c r="L24" s="190"/>
      <c r="M24" s="190"/>
    </row>
    <row r="25" spans="2:13" x14ac:dyDescent="0.25"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</row>
  </sheetData>
  <mergeCells count="24">
    <mergeCell ref="A9:A12"/>
    <mergeCell ref="B9:B12"/>
    <mergeCell ref="A13:C14"/>
    <mergeCell ref="A16:J16"/>
    <mergeCell ref="H20:J20"/>
    <mergeCell ref="E24:G24"/>
    <mergeCell ref="C11:C12"/>
    <mergeCell ref="C9:C10"/>
    <mergeCell ref="K7:K8"/>
    <mergeCell ref="L7:L8"/>
    <mergeCell ref="M7:M8"/>
    <mergeCell ref="F7:J7"/>
    <mergeCell ref="A7:A8"/>
    <mergeCell ref="B7:B8"/>
    <mergeCell ref="C7:C8"/>
    <mergeCell ref="D7:D8"/>
    <mergeCell ref="E7:E8"/>
    <mergeCell ref="A6:D6"/>
    <mergeCell ref="A1:C1"/>
    <mergeCell ref="A2:C2"/>
    <mergeCell ref="A3:C3"/>
    <mergeCell ref="A4:C4"/>
    <mergeCell ref="D4:M4"/>
    <mergeCell ref="L1:M1"/>
  </mergeCells>
  <pageMargins left="0.7" right="0.7" top="0.75" bottom="0.75" header="0.3" footer="0.3"/>
  <pageSetup paperSize="9" scale="6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4"/>
  <sheetViews>
    <sheetView view="pageBreakPreview" zoomScale="60" zoomScaleNormal="100" workbookViewId="0">
      <pane ySplit="5" topLeftCell="A258" activePane="bottomLeft" state="frozen"/>
      <selection pane="bottomLeft" activeCell="Q201" sqref="Q201"/>
    </sheetView>
  </sheetViews>
  <sheetFormatPr defaultRowHeight="15" x14ac:dyDescent="0.25"/>
  <cols>
    <col min="1" max="1" width="14.5703125" customWidth="1"/>
    <col min="2" max="2" width="19.42578125" customWidth="1"/>
    <col min="3" max="3" width="14.7109375" customWidth="1"/>
    <col min="5" max="5" width="35.85546875" customWidth="1"/>
    <col min="6" max="6" width="14.5703125" customWidth="1"/>
    <col min="7" max="7" width="10.42578125" customWidth="1"/>
    <col min="8" max="8" width="15.140625" customWidth="1"/>
    <col min="9" max="9" width="11.7109375" customWidth="1"/>
    <col min="10" max="10" width="10.140625" customWidth="1"/>
    <col min="11" max="12" width="0" hidden="1" customWidth="1"/>
  </cols>
  <sheetData>
    <row r="1" spans="1:11" ht="28.5" customHeight="1" x14ac:dyDescent="0.25">
      <c r="A1" s="390" t="s">
        <v>524</v>
      </c>
      <c r="B1" s="391"/>
      <c r="C1" s="391"/>
      <c r="D1" s="391"/>
      <c r="E1" s="391"/>
      <c r="F1" s="391"/>
      <c r="G1" s="391"/>
      <c r="H1" s="391"/>
      <c r="I1" s="391"/>
      <c r="J1" s="255"/>
    </row>
    <row r="2" spans="1:11" s="97" customFormat="1" ht="15.75" x14ac:dyDescent="0.25">
      <c r="A2" s="325"/>
      <c r="B2" s="326"/>
      <c r="C2" s="326"/>
      <c r="D2" s="326"/>
      <c r="E2" s="326"/>
      <c r="F2" s="326"/>
      <c r="G2" s="326"/>
      <c r="H2" s="326"/>
      <c r="I2" s="326"/>
      <c r="J2" s="325"/>
    </row>
    <row r="3" spans="1:11" s="97" customFormat="1" ht="15.75" x14ac:dyDescent="0.25">
      <c r="A3" s="385" t="s">
        <v>441</v>
      </c>
      <c r="B3" s="386"/>
      <c r="C3" s="386"/>
      <c r="D3" s="386"/>
      <c r="E3" s="386"/>
      <c r="F3" s="386"/>
      <c r="G3" s="386"/>
      <c r="H3" s="386"/>
      <c r="I3" s="386"/>
      <c r="J3" s="325"/>
    </row>
    <row r="4" spans="1:11" ht="16.5" thickBot="1" x14ac:dyDescent="0.3">
      <c r="A4" s="256"/>
      <c r="B4" s="256"/>
      <c r="C4" s="256"/>
      <c r="D4" s="256"/>
      <c r="E4" s="256"/>
      <c r="F4" s="256"/>
      <c r="G4" s="256"/>
      <c r="H4" s="256"/>
      <c r="I4" s="256"/>
      <c r="J4" s="256"/>
    </row>
    <row r="5" spans="1:11" ht="26.25" thickBot="1" x14ac:dyDescent="0.3">
      <c r="A5" s="20" t="s">
        <v>0</v>
      </c>
      <c r="B5" s="21" t="s">
        <v>1</v>
      </c>
      <c r="C5" s="21" t="s">
        <v>2</v>
      </c>
      <c r="D5" s="21" t="s">
        <v>3</v>
      </c>
      <c r="E5" s="22" t="s">
        <v>4</v>
      </c>
      <c r="F5" s="21" t="s">
        <v>5</v>
      </c>
      <c r="G5" s="21" t="s">
        <v>6</v>
      </c>
      <c r="H5" s="21" t="s">
        <v>7</v>
      </c>
      <c r="I5" s="23" t="s">
        <v>359</v>
      </c>
    </row>
    <row r="6" spans="1:11" ht="38.25" x14ac:dyDescent="0.25">
      <c r="A6" s="134" t="s">
        <v>8</v>
      </c>
      <c r="B6" s="11" t="s">
        <v>9</v>
      </c>
      <c r="C6" s="11" t="s">
        <v>10</v>
      </c>
      <c r="D6" s="12" t="s">
        <v>11</v>
      </c>
      <c r="E6" s="16" t="s">
        <v>12</v>
      </c>
      <c r="F6" s="13">
        <v>1250</v>
      </c>
      <c r="G6" s="17" t="s">
        <v>13</v>
      </c>
      <c r="H6" s="18">
        <v>2.5</v>
      </c>
      <c r="I6" s="19">
        <v>15</v>
      </c>
      <c r="J6" s="163"/>
      <c r="K6" s="163"/>
    </row>
    <row r="7" spans="1:11" ht="38.25" x14ac:dyDescent="0.25">
      <c r="A7" s="387" t="s">
        <v>8</v>
      </c>
      <c r="B7" s="388" t="s">
        <v>14</v>
      </c>
      <c r="C7" s="1">
        <v>9.14</v>
      </c>
      <c r="D7" s="2" t="s">
        <v>11</v>
      </c>
      <c r="E7" s="4" t="s">
        <v>15</v>
      </c>
      <c r="F7" s="7">
        <v>1000</v>
      </c>
      <c r="G7" s="2" t="s">
        <v>13</v>
      </c>
      <c r="H7" s="8">
        <v>2</v>
      </c>
      <c r="I7" s="9">
        <v>7</v>
      </c>
      <c r="K7" s="163"/>
    </row>
    <row r="8" spans="1:11" x14ac:dyDescent="0.25">
      <c r="A8" s="387"/>
      <c r="B8" s="389"/>
      <c r="C8" s="1">
        <v>9</v>
      </c>
      <c r="D8" s="2">
        <v>6</v>
      </c>
      <c r="E8" s="4" t="s">
        <v>16</v>
      </c>
      <c r="F8" s="7">
        <v>250</v>
      </c>
      <c r="G8" s="2" t="s">
        <v>13</v>
      </c>
      <c r="H8" s="8">
        <v>0.5</v>
      </c>
      <c r="I8" s="9">
        <v>3</v>
      </c>
      <c r="K8" s="163"/>
    </row>
    <row r="9" spans="1:11" x14ac:dyDescent="0.25">
      <c r="A9" s="387"/>
      <c r="B9" s="389"/>
      <c r="C9" s="1">
        <v>14</v>
      </c>
      <c r="D9" s="2">
        <v>6</v>
      </c>
      <c r="E9" s="4" t="s">
        <v>17</v>
      </c>
      <c r="F9" s="7">
        <v>50</v>
      </c>
      <c r="G9" s="2" t="s">
        <v>13</v>
      </c>
      <c r="H9" s="8">
        <v>0.1</v>
      </c>
      <c r="I9" s="9">
        <v>2</v>
      </c>
      <c r="K9" s="163"/>
    </row>
    <row r="10" spans="1:11" x14ac:dyDescent="0.25">
      <c r="A10" s="133" t="s">
        <v>8</v>
      </c>
      <c r="B10" s="1" t="s">
        <v>18</v>
      </c>
      <c r="C10" s="1" t="s">
        <v>19</v>
      </c>
      <c r="D10" s="2" t="s">
        <v>20</v>
      </c>
      <c r="E10" s="4" t="s">
        <v>21</v>
      </c>
      <c r="F10" s="6">
        <v>550</v>
      </c>
      <c r="G10" s="2" t="s">
        <v>13</v>
      </c>
      <c r="H10" s="8">
        <v>1.1000000000000001</v>
      </c>
      <c r="I10" s="9">
        <v>9</v>
      </c>
      <c r="K10" s="163"/>
    </row>
    <row r="11" spans="1:11" x14ac:dyDescent="0.25">
      <c r="A11" s="133" t="s">
        <v>8</v>
      </c>
      <c r="B11" s="1" t="s">
        <v>22</v>
      </c>
      <c r="C11" s="1">
        <v>8</v>
      </c>
      <c r="D11" s="2">
        <v>6</v>
      </c>
      <c r="E11" s="4" t="s">
        <v>23</v>
      </c>
      <c r="F11" s="6">
        <v>230</v>
      </c>
      <c r="G11" s="2" t="s">
        <v>13</v>
      </c>
      <c r="H11" s="8">
        <v>0.46</v>
      </c>
      <c r="I11" s="9">
        <v>1</v>
      </c>
      <c r="K11" s="163"/>
    </row>
    <row r="12" spans="1:11" x14ac:dyDescent="0.25">
      <c r="A12" s="133" t="s">
        <v>8</v>
      </c>
      <c r="B12" s="1" t="s">
        <v>24</v>
      </c>
      <c r="C12" s="1" t="s">
        <v>25</v>
      </c>
      <c r="D12" s="3" t="s">
        <v>20</v>
      </c>
      <c r="E12" s="4" t="s">
        <v>26</v>
      </c>
      <c r="F12" s="7">
        <v>50</v>
      </c>
      <c r="G12" s="2" t="s">
        <v>13</v>
      </c>
      <c r="H12" s="8">
        <v>0.1</v>
      </c>
      <c r="I12" s="9"/>
      <c r="K12" s="163"/>
    </row>
    <row r="13" spans="1:11" x14ac:dyDescent="0.25">
      <c r="A13" s="387" t="s">
        <v>8</v>
      </c>
      <c r="B13" s="388" t="s">
        <v>27</v>
      </c>
      <c r="C13" s="388" t="s">
        <v>28</v>
      </c>
      <c r="D13" s="400" t="s">
        <v>20</v>
      </c>
      <c r="E13" s="4" t="s">
        <v>29</v>
      </c>
      <c r="F13" s="7">
        <v>770</v>
      </c>
      <c r="G13" s="2" t="s">
        <v>13</v>
      </c>
      <c r="H13" s="8">
        <v>1.54</v>
      </c>
      <c r="I13" s="9">
        <v>7</v>
      </c>
      <c r="K13" s="163"/>
    </row>
    <row r="14" spans="1:11" x14ac:dyDescent="0.25">
      <c r="A14" s="387"/>
      <c r="B14" s="388"/>
      <c r="C14" s="388"/>
      <c r="D14" s="400"/>
      <c r="E14" s="4" t="s">
        <v>30</v>
      </c>
      <c r="F14" s="7"/>
      <c r="G14" s="2"/>
      <c r="H14" s="8"/>
      <c r="I14" s="10">
        <v>11</v>
      </c>
      <c r="K14" s="163"/>
    </row>
    <row r="15" spans="1:11" x14ac:dyDescent="0.25">
      <c r="A15" s="387" t="s">
        <v>8</v>
      </c>
      <c r="B15" s="388" t="s">
        <v>31</v>
      </c>
      <c r="C15" s="388" t="s">
        <v>32</v>
      </c>
      <c r="D15" s="400" t="s">
        <v>33</v>
      </c>
      <c r="E15" s="4" t="s">
        <v>34</v>
      </c>
      <c r="F15" s="7">
        <v>30</v>
      </c>
      <c r="G15" s="2" t="s">
        <v>13</v>
      </c>
      <c r="H15" s="8">
        <v>0.06</v>
      </c>
      <c r="I15" s="9">
        <v>15</v>
      </c>
      <c r="K15" s="163"/>
    </row>
    <row r="16" spans="1:11" x14ac:dyDescent="0.25">
      <c r="A16" s="387"/>
      <c r="B16" s="388"/>
      <c r="C16" s="388"/>
      <c r="D16" s="400"/>
      <c r="E16" s="2" t="s">
        <v>35</v>
      </c>
      <c r="F16" s="7">
        <v>3990</v>
      </c>
      <c r="G16" s="2" t="s">
        <v>36</v>
      </c>
      <c r="H16" s="8">
        <v>11.97</v>
      </c>
      <c r="I16" s="9">
        <v>12</v>
      </c>
      <c r="K16" s="163"/>
    </row>
    <row r="17" spans="1:11" ht="51" x14ac:dyDescent="0.25">
      <c r="A17" s="387" t="s">
        <v>8</v>
      </c>
      <c r="B17" s="388" t="s">
        <v>37</v>
      </c>
      <c r="C17" s="388">
        <v>4.5999999999999996</v>
      </c>
      <c r="D17" s="395">
        <v>35</v>
      </c>
      <c r="E17" s="4" t="s">
        <v>38</v>
      </c>
      <c r="F17" s="7">
        <v>13000</v>
      </c>
      <c r="G17" s="2" t="s">
        <v>36</v>
      </c>
      <c r="H17" s="8">
        <v>39</v>
      </c>
      <c r="I17" s="9">
        <v>29</v>
      </c>
      <c r="K17" s="163"/>
    </row>
    <row r="18" spans="1:11" x14ac:dyDescent="0.25">
      <c r="A18" s="387"/>
      <c r="B18" s="388"/>
      <c r="C18" s="388"/>
      <c r="D18" s="395"/>
      <c r="E18" s="4" t="s">
        <v>39</v>
      </c>
      <c r="F18" s="7"/>
      <c r="G18" s="2"/>
      <c r="H18" s="8"/>
      <c r="I18" s="9">
        <v>49</v>
      </c>
      <c r="K18" s="163"/>
    </row>
    <row r="19" spans="1:11" ht="25.5" x14ac:dyDescent="0.25">
      <c r="A19" s="133" t="s">
        <v>8</v>
      </c>
      <c r="B19" s="1" t="s">
        <v>31</v>
      </c>
      <c r="C19" s="1" t="s">
        <v>40</v>
      </c>
      <c r="D19" s="2" t="s">
        <v>33</v>
      </c>
      <c r="E19" s="4" t="s">
        <v>41</v>
      </c>
      <c r="F19" s="7">
        <v>1100</v>
      </c>
      <c r="G19" s="2" t="s">
        <v>36</v>
      </c>
      <c r="H19" s="8">
        <v>3.3</v>
      </c>
      <c r="I19" s="9">
        <v>9</v>
      </c>
      <c r="K19" s="163"/>
    </row>
    <row r="20" spans="1:11" x14ac:dyDescent="0.25">
      <c r="A20" s="132"/>
      <c r="B20" s="55"/>
      <c r="C20" s="55"/>
      <c r="D20" s="55"/>
      <c r="E20" s="396" t="s">
        <v>42</v>
      </c>
      <c r="F20" s="396"/>
      <c r="G20" s="396"/>
      <c r="H20" s="26">
        <f>SUM(H6:H19)</f>
        <v>62.629999999999995</v>
      </c>
      <c r="I20" s="24"/>
    </row>
    <row r="21" spans="1:11" ht="15.75" thickBot="1" x14ac:dyDescent="0.3">
      <c r="A21" s="139"/>
      <c r="B21" s="56"/>
      <c r="C21" s="56"/>
      <c r="D21" s="56"/>
      <c r="E21" s="56"/>
      <c r="F21" s="392" t="s">
        <v>43</v>
      </c>
      <c r="G21" s="393"/>
      <c r="H21" s="34"/>
      <c r="I21" s="35">
        <f>SUM(I6:I20)</f>
        <v>169</v>
      </c>
    </row>
    <row r="22" spans="1:11" ht="15.75" thickBot="1" x14ac:dyDescent="0.3">
      <c r="A22" s="38"/>
      <c r="B22" s="57"/>
      <c r="C22" s="57"/>
      <c r="D22" s="57"/>
      <c r="E22" s="57"/>
      <c r="F22" s="57"/>
      <c r="G22" s="57"/>
      <c r="H22" s="39"/>
      <c r="I22" s="39"/>
    </row>
    <row r="23" spans="1:11" x14ac:dyDescent="0.25">
      <c r="A23" s="140" t="s">
        <v>44</v>
      </c>
      <c r="B23" s="58" t="s">
        <v>45</v>
      </c>
      <c r="C23" s="59">
        <v>14</v>
      </c>
      <c r="D23" s="32">
        <v>6</v>
      </c>
      <c r="E23" s="36" t="s">
        <v>46</v>
      </c>
      <c r="F23" s="58">
        <v>460</v>
      </c>
      <c r="G23" s="58">
        <v>20</v>
      </c>
      <c r="H23" s="37">
        <v>0.92</v>
      </c>
      <c r="I23" s="32"/>
    </row>
    <row r="24" spans="1:11" ht="25.5" x14ac:dyDescent="0.25">
      <c r="A24" s="141" t="s">
        <v>44</v>
      </c>
      <c r="B24" s="60" t="s">
        <v>45</v>
      </c>
      <c r="C24" s="61">
        <v>18</v>
      </c>
      <c r="D24" s="29">
        <v>6</v>
      </c>
      <c r="E24" s="27" t="s">
        <v>47</v>
      </c>
      <c r="F24" s="60">
        <v>950</v>
      </c>
      <c r="G24" s="60">
        <v>20</v>
      </c>
      <c r="H24" s="31">
        <v>1.9</v>
      </c>
      <c r="I24" s="29"/>
      <c r="K24" s="97"/>
    </row>
    <row r="25" spans="1:11" ht="25.5" x14ac:dyDescent="0.25">
      <c r="A25" s="142" t="s">
        <v>44</v>
      </c>
      <c r="B25" s="60" t="s">
        <v>45</v>
      </c>
      <c r="C25" s="61">
        <v>6</v>
      </c>
      <c r="D25" s="28">
        <v>6</v>
      </c>
      <c r="E25" s="27" t="s">
        <v>48</v>
      </c>
      <c r="F25" s="60">
        <v>2110</v>
      </c>
      <c r="G25" s="60">
        <v>20</v>
      </c>
      <c r="H25" s="30">
        <v>4.22</v>
      </c>
      <c r="I25" s="28"/>
      <c r="K25" s="97"/>
    </row>
    <row r="26" spans="1:11" x14ac:dyDescent="0.25">
      <c r="A26" s="141" t="s">
        <v>44</v>
      </c>
      <c r="B26" s="29" t="s">
        <v>49</v>
      </c>
      <c r="C26" s="29">
        <v>18</v>
      </c>
      <c r="D26" s="29">
        <v>6</v>
      </c>
      <c r="E26" s="29" t="s">
        <v>50</v>
      </c>
      <c r="F26" s="29">
        <v>500</v>
      </c>
      <c r="G26" s="29">
        <v>20</v>
      </c>
      <c r="H26" s="30">
        <v>1</v>
      </c>
      <c r="I26" s="29"/>
      <c r="K26" s="97"/>
    </row>
    <row r="27" spans="1:11" x14ac:dyDescent="0.25">
      <c r="A27" s="141" t="s">
        <v>44</v>
      </c>
      <c r="B27" s="29" t="s">
        <v>51</v>
      </c>
      <c r="C27" s="29">
        <v>14</v>
      </c>
      <c r="D27" s="29">
        <v>6</v>
      </c>
      <c r="E27" s="29" t="s">
        <v>52</v>
      </c>
      <c r="F27" s="29">
        <v>360</v>
      </c>
      <c r="G27" s="29">
        <v>20</v>
      </c>
      <c r="H27" s="30">
        <v>0.72</v>
      </c>
      <c r="I27" s="29"/>
      <c r="K27" s="97"/>
    </row>
    <row r="28" spans="1:11" x14ac:dyDescent="0.25">
      <c r="A28" s="142" t="s">
        <v>44</v>
      </c>
      <c r="B28" s="28" t="s">
        <v>53</v>
      </c>
      <c r="C28" s="28">
        <v>13</v>
      </c>
      <c r="D28" s="28">
        <v>6</v>
      </c>
      <c r="E28" s="28" t="s">
        <v>54</v>
      </c>
      <c r="F28" s="28">
        <v>360</v>
      </c>
      <c r="G28" s="28">
        <v>20</v>
      </c>
      <c r="H28" s="30">
        <v>0.72</v>
      </c>
      <c r="I28" s="28"/>
      <c r="K28" s="97"/>
    </row>
    <row r="29" spans="1:11" x14ac:dyDescent="0.25">
      <c r="A29" s="141" t="s">
        <v>44</v>
      </c>
      <c r="B29" s="29" t="s">
        <v>53</v>
      </c>
      <c r="C29" s="29">
        <v>3</v>
      </c>
      <c r="D29" s="29">
        <v>6</v>
      </c>
      <c r="E29" s="29" t="s">
        <v>55</v>
      </c>
      <c r="F29" s="29">
        <v>800</v>
      </c>
      <c r="G29" s="29">
        <v>20</v>
      </c>
      <c r="H29" s="30">
        <v>1.6</v>
      </c>
      <c r="I29" s="29"/>
      <c r="K29" s="97"/>
    </row>
    <row r="30" spans="1:11" ht="25.5" x14ac:dyDescent="0.25">
      <c r="A30" s="141" t="s">
        <v>44</v>
      </c>
      <c r="B30" s="29" t="s">
        <v>53</v>
      </c>
      <c r="C30" s="29">
        <v>18</v>
      </c>
      <c r="D30" s="29">
        <v>6</v>
      </c>
      <c r="E30" s="28" t="s">
        <v>56</v>
      </c>
      <c r="F30" s="29">
        <v>1070</v>
      </c>
      <c r="G30" s="29">
        <v>20</v>
      </c>
      <c r="H30" s="30">
        <v>2.14</v>
      </c>
      <c r="I30" s="29"/>
      <c r="K30" s="97"/>
    </row>
    <row r="31" spans="1:11" x14ac:dyDescent="0.25">
      <c r="A31" s="141" t="s">
        <v>44</v>
      </c>
      <c r="B31" s="29" t="s">
        <v>57</v>
      </c>
      <c r="C31" s="29">
        <v>15</v>
      </c>
      <c r="D31" s="29">
        <v>6</v>
      </c>
      <c r="E31" s="29" t="s">
        <v>58</v>
      </c>
      <c r="F31" s="29">
        <v>700</v>
      </c>
      <c r="G31" s="29">
        <v>20</v>
      </c>
      <c r="H31" s="30">
        <v>1.4</v>
      </c>
      <c r="I31" s="29"/>
      <c r="K31" s="97"/>
    </row>
    <row r="32" spans="1:11" x14ac:dyDescent="0.25">
      <c r="A32" s="141" t="s">
        <v>44</v>
      </c>
      <c r="B32" s="29" t="s">
        <v>57</v>
      </c>
      <c r="C32" s="29">
        <v>8</v>
      </c>
      <c r="D32" s="29">
        <v>6</v>
      </c>
      <c r="E32" s="29" t="s">
        <v>59</v>
      </c>
      <c r="F32" s="29">
        <v>340</v>
      </c>
      <c r="G32" s="29">
        <v>20</v>
      </c>
      <c r="H32" s="30">
        <v>0.68</v>
      </c>
      <c r="I32" s="29"/>
      <c r="K32" s="97"/>
    </row>
    <row r="33" spans="1:11" x14ac:dyDescent="0.25">
      <c r="A33" s="141" t="s">
        <v>44</v>
      </c>
      <c r="B33" s="29" t="s">
        <v>57</v>
      </c>
      <c r="C33" s="29">
        <v>4</v>
      </c>
      <c r="D33" s="29">
        <v>6</v>
      </c>
      <c r="E33" s="29" t="s">
        <v>60</v>
      </c>
      <c r="F33" s="29">
        <v>140</v>
      </c>
      <c r="G33" s="29">
        <v>20</v>
      </c>
      <c r="H33" s="30">
        <v>0.28000000000000003</v>
      </c>
      <c r="I33" s="29"/>
      <c r="K33" s="97"/>
    </row>
    <row r="34" spans="1:11" x14ac:dyDescent="0.25">
      <c r="A34" s="141" t="s">
        <v>44</v>
      </c>
      <c r="B34" s="29" t="s">
        <v>57</v>
      </c>
      <c r="C34" s="29">
        <v>16</v>
      </c>
      <c r="D34" s="29">
        <v>6</v>
      </c>
      <c r="E34" s="29" t="s">
        <v>61</v>
      </c>
      <c r="F34" s="29">
        <v>1000</v>
      </c>
      <c r="G34" s="29">
        <v>20</v>
      </c>
      <c r="H34" s="30">
        <v>2</v>
      </c>
      <c r="I34" s="29"/>
      <c r="K34" s="97"/>
    </row>
    <row r="35" spans="1:11" ht="25.5" x14ac:dyDescent="0.25">
      <c r="A35" s="141" t="s">
        <v>44</v>
      </c>
      <c r="B35" s="29" t="s">
        <v>62</v>
      </c>
      <c r="C35" s="29">
        <v>6</v>
      </c>
      <c r="D35" s="29">
        <v>6</v>
      </c>
      <c r="E35" s="29" t="s">
        <v>63</v>
      </c>
      <c r="F35" s="29">
        <v>1090</v>
      </c>
      <c r="G35" s="29">
        <v>20</v>
      </c>
      <c r="H35" s="30">
        <v>2.1800000000000002</v>
      </c>
      <c r="I35" s="29"/>
      <c r="K35" s="97"/>
    </row>
    <row r="36" spans="1:11" x14ac:dyDescent="0.25">
      <c r="A36" s="141" t="s">
        <v>44</v>
      </c>
      <c r="B36" s="29" t="s">
        <v>62</v>
      </c>
      <c r="C36" s="29">
        <v>14</v>
      </c>
      <c r="D36" s="29">
        <v>6</v>
      </c>
      <c r="E36" s="29" t="s">
        <v>64</v>
      </c>
      <c r="F36" s="29">
        <v>1250</v>
      </c>
      <c r="G36" s="29">
        <v>20</v>
      </c>
      <c r="H36" s="30">
        <v>2.5</v>
      </c>
      <c r="I36" s="29"/>
      <c r="K36" s="97"/>
    </row>
    <row r="37" spans="1:11" ht="25.5" x14ac:dyDescent="0.25">
      <c r="A37" s="141" t="s">
        <v>44</v>
      </c>
      <c r="B37" s="29" t="s">
        <v>62</v>
      </c>
      <c r="C37" s="29">
        <v>8</v>
      </c>
      <c r="D37" s="29">
        <v>6</v>
      </c>
      <c r="E37" s="29" t="s">
        <v>65</v>
      </c>
      <c r="F37" s="29">
        <v>1140</v>
      </c>
      <c r="G37" s="29">
        <v>20</v>
      </c>
      <c r="H37" s="30">
        <v>2.2799999999999998</v>
      </c>
      <c r="I37" s="29"/>
      <c r="K37" s="97"/>
    </row>
    <row r="38" spans="1:11" ht="25.5" x14ac:dyDescent="0.25">
      <c r="A38" s="141" t="s">
        <v>44</v>
      </c>
      <c r="B38" s="29" t="s">
        <v>66</v>
      </c>
      <c r="C38" s="29">
        <v>8</v>
      </c>
      <c r="D38" s="29">
        <v>6</v>
      </c>
      <c r="E38" s="29" t="s">
        <v>67</v>
      </c>
      <c r="F38" s="29">
        <v>650</v>
      </c>
      <c r="G38" s="29">
        <v>20</v>
      </c>
      <c r="H38" s="30">
        <v>1.3</v>
      </c>
      <c r="I38" s="29"/>
      <c r="K38" s="97"/>
    </row>
    <row r="39" spans="1:11" ht="25.5" x14ac:dyDescent="0.25">
      <c r="A39" s="141" t="s">
        <v>44</v>
      </c>
      <c r="B39" s="29" t="s">
        <v>66</v>
      </c>
      <c r="C39" s="29">
        <v>9</v>
      </c>
      <c r="D39" s="29">
        <v>6</v>
      </c>
      <c r="E39" s="29" t="s">
        <v>68</v>
      </c>
      <c r="F39" s="29">
        <v>730</v>
      </c>
      <c r="G39" s="29">
        <v>20</v>
      </c>
      <c r="H39" s="30">
        <v>1.46</v>
      </c>
      <c r="I39" s="29"/>
      <c r="K39" s="97"/>
    </row>
    <row r="40" spans="1:11" ht="25.5" x14ac:dyDescent="0.25">
      <c r="A40" s="141" t="s">
        <v>69</v>
      </c>
      <c r="B40" s="60" t="s">
        <v>70</v>
      </c>
      <c r="C40" s="61">
        <v>7</v>
      </c>
      <c r="D40" s="29">
        <v>6</v>
      </c>
      <c r="E40" s="27" t="s">
        <v>71</v>
      </c>
      <c r="F40" s="60">
        <v>1300</v>
      </c>
      <c r="G40" s="60">
        <v>20</v>
      </c>
      <c r="H40" s="30">
        <v>2.6</v>
      </c>
      <c r="I40" s="29"/>
      <c r="K40" s="97"/>
    </row>
    <row r="41" spans="1:11" x14ac:dyDescent="0.25">
      <c r="A41" s="141" t="s">
        <v>69</v>
      </c>
      <c r="B41" s="60" t="s">
        <v>72</v>
      </c>
      <c r="C41" s="61">
        <v>4.7</v>
      </c>
      <c r="D41" s="29">
        <v>6</v>
      </c>
      <c r="E41" s="27" t="s">
        <v>73</v>
      </c>
      <c r="F41" s="60">
        <v>650</v>
      </c>
      <c r="G41" s="60">
        <v>20</v>
      </c>
      <c r="H41" s="30">
        <v>1.3</v>
      </c>
      <c r="I41" s="29"/>
      <c r="K41" s="97"/>
    </row>
    <row r="42" spans="1:11" x14ac:dyDescent="0.25">
      <c r="A42" s="141" t="s">
        <v>69</v>
      </c>
      <c r="B42" s="60" t="s">
        <v>74</v>
      </c>
      <c r="C42" s="61">
        <v>5</v>
      </c>
      <c r="D42" s="29">
        <v>6</v>
      </c>
      <c r="E42" s="27" t="s">
        <v>75</v>
      </c>
      <c r="F42" s="60">
        <v>800</v>
      </c>
      <c r="G42" s="60">
        <v>20</v>
      </c>
      <c r="H42" s="30">
        <v>1.6</v>
      </c>
      <c r="I42" s="29"/>
      <c r="K42" s="97"/>
    </row>
    <row r="43" spans="1:11" ht="25.5" x14ac:dyDescent="0.25">
      <c r="A43" s="141" t="s">
        <v>44</v>
      </c>
      <c r="B43" s="60" t="s">
        <v>76</v>
      </c>
      <c r="C43" s="61">
        <v>2.2999999999999998</v>
      </c>
      <c r="D43" s="29">
        <v>35</v>
      </c>
      <c r="E43" s="27" t="s">
        <v>77</v>
      </c>
      <c r="F43" s="60">
        <v>480</v>
      </c>
      <c r="G43" s="60">
        <v>30</v>
      </c>
      <c r="H43" s="30">
        <v>1.44</v>
      </c>
      <c r="I43" s="29"/>
      <c r="K43" s="97"/>
    </row>
    <row r="44" spans="1:11" ht="25.5" x14ac:dyDescent="0.25">
      <c r="A44" s="141" t="s">
        <v>44</v>
      </c>
      <c r="B44" s="60" t="s">
        <v>78</v>
      </c>
      <c r="C44" s="61">
        <v>2.5</v>
      </c>
      <c r="D44" s="29">
        <v>35</v>
      </c>
      <c r="E44" s="27" t="s">
        <v>79</v>
      </c>
      <c r="F44" s="60">
        <v>2200</v>
      </c>
      <c r="G44" s="60">
        <v>30</v>
      </c>
      <c r="H44" s="30">
        <v>6.6</v>
      </c>
      <c r="I44" s="29"/>
      <c r="K44" s="97"/>
    </row>
    <row r="45" spans="1:11" ht="25.5" x14ac:dyDescent="0.25">
      <c r="A45" s="141" t="s">
        <v>69</v>
      </c>
      <c r="B45" s="60" t="s">
        <v>80</v>
      </c>
      <c r="C45" s="61">
        <v>2.4</v>
      </c>
      <c r="D45" s="29">
        <v>35</v>
      </c>
      <c r="E45" s="27" t="s">
        <v>81</v>
      </c>
      <c r="F45" s="60">
        <v>1100</v>
      </c>
      <c r="G45" s="60">
        <v>30</v>
      </c>
      <c r="H45" s="30">
        <v>3.3</v>
      </c>
      <c r="I45" s="29"/>
      <c r="K45" s="97"/>
    </row>
    <row r="46" spans="1:11" ht="25.5" x14ac:dyDescent="0.25">
      <c r="A46" s="141" t="s">
        <v>69</v>
      </c>
      <c r="B46" s="29" t="s">
        <v>82</v>
      </c>
      <c r="C46" s="29">
        <v>5.6</v>
      </c>
      <c r="D46" s="29">
        <v>35</v>
      </c>
      <c r="E46" s="29" t="s">
        <v>83</v>
      </c>
      <c r="F46" s="29">
        <v>340</v>
      </c>
      <c r="G46" s="29">
        <v>30</v>
      </c>
      <c r="H46" s="30">
        <v>1.02</v>
      </c>
      <c r="I46" s="29"/>
      <c r="K46" s="97"/>
    </row>
    <row r="47" spans="1:11" x14ac:dyDescent="0.25">
      <c r="A47" s="401" t="s">
        <v>44</v>
      </c>
      <c r="B47" s="402" t="s">
        <v>84</v>
      </c>
      <c r="C47" s="402" t="s">
        <v>85</v>
      </c>
      <c r="D47" s="402"/>
      <c r="E47" s="29" t="s">
        <v>86</v>
      </c>
      <c r="F47" s="29">
        <v>70</v>
      </c>
      <c r="G47" s="29">
        <v>40</v>
      </c>
      <c r="H47" s="30">
        <v>0.28000000000000003</v>
      </c>
      <c r="I47" s="29"/>
      <c r="K47" s="97"/>
    </row>
    <row r="48" spans="1:11" x14ac:dyDescent="0.25">
      <c r="A48" s="401"/>
      <c r="B48" s="402"/>
      <c r="C48" s="402"/>
      <c r="D48" s="402"/>
      <c r="E48" s="29" t="s">
        <v>87</v>
      </c>
      <c r="F48" s="29">
        <v>170</v>
      </c>
      <c r="G48" s="29">
        <v>40</v>
      </c>
      <c r="H48" s="30">
        <v>0.68</v>
      </c>
      <c r="I48" s="29"/>
      <c r="K48" s="97"/>
    </row>
    <row r="49" spans="1:11" x14ac:dyDescent="0.25">
      <c r="A49" s="401"/>
      <c r="B49" s="402"/>
      <c r="C49" s="402"/>
      <c r="D49" s="402"/>
      <c r="E49" s="29" t="s">
        <v>88</v>
      </c>
      <c r="F49" s="29">
        <v>70</v>
      </c>
      <c r="G49" s="29">
        <v>40</v>
      </c>
      <c r="H49" s="30">
        <v>0.28000000000000003</v>
      </c>
      <c r="I49" s="29"/>
      <c r="K49" s="97"/>
    </row>
    <row r="50" spans="1:11" x14ac:dyDescent="0.25">
      <c r="A50" s="401"/>
      <c r="B50" s="402"/>
      <c r="C50" s="402"/>
      <c r="D50" s="402"/>
      <c r="E50" s="29" t="s">
        <v>89</v>
      </c>
      <c r="F50" s="29">
        <v>700</v>
      </c>
      <c r="G50" s="29">
        <v>40</v>
      </c>
      <c r="H50" s="30">
        <v>2.8</v>
      </c>
      <c r="I50" s="29"/>
      <c r="K50" s="97"/>
    </row>
    <row r="51" spans="1:11" x14ac:dyDescent="0.25">
      <c r="A51" s="401"/>
      <c r="B51" s="402"/>
      <c r="C51" s="402"/>
      <c r="D51" s="402"/>
      <c r="E51" s="29" t="s">
        <v>90</v>
      </c>
      <c r="F51" s="29">
        <v>50</v>
      </c>
      <c r="G51" s="29">
        <v>40</v>
      </c>
      <c r="H51" s="30">
        <v>0.2</v>
      </c>
      <c r="I51" s="29"/>
      <c r="K51" s="97"/>
    </row>
    <row r="52" spans="1:11" x14ac:dyDescent="0.25">
      <c r="A52" s="401"/>
      <c r="B52" s="402"/>
      <c r="C52" s="402"/>
      <c r="D52" s="402"/>
      <c r="E52" s="29" t="s">
        <v>91</v>
      </c>
      <c r="F52" s="62">
        <v>180</v>
      </c>
      <c r="G52" s="29">
        <v>40</v>
      </c>
      <c r="H52" s="30">
        <v>0.72</v>
      </c>
      <c r="I52" s="29"/>
      <c r="K52" s="97"/>
    </row>
    <row r="53" spans="1:11" x14ac:dyDescent="0.25">
      <c r="A53" s="132"/>
      <c r="B53" s="55"/>
      <c r="C53" s="55"/>
      <c r="D53" s="55"/>
      <c r="E53" s="396" t="s">
        <v>92</v>
      </c>
      <c r="F53" s="396"/>
      <c r="G53" s="396"/>
      <c r="H53" s="26">
        <f>SUM(H23:H52)</f>
        <v>50.120000000000005</v>
      </c>
      <c r="I53" s="24"/>
    </row>
    <row r="54" spans="1:11" ht="15.75" thickBot="1" x14ac:dyDescent="0.3">
      <c r="A54" s="139"/>
      <c r="B54" s="56"/>
      <c r="C54" s="56"/>
      <c r="D54" s="56"/>
      <c r="E54" s="56"/>
      <c r="F54" s="392" t="s">
        <v>43</v>
      </c>
      <c r="G54" s="393"/>
      <c r="H54" s="34"/>
      <c r="I54" s="34">
        <f>SUM(I23:I52)</f>
        <v>0</v>
      </c>
    </row>
    <row r="55" spans="1:11" ht="15.75" thickBot="1" x14ac:dyDescent="0.3">
      <c r="A55" s="38"/>
      <c r="B55" s="57"/>
      <c r="C55" s="57"/>
      <c r="D55" s="57"/>
      <c r="E55" s="57"/>
      <c r="F55" s="57"/>
      <c r="G55" s="57"/>
      <c r="H55" s="39"/>
      <c r="I55" s="39"/>
    </row>
    <row r="56" spans="1:11" ht="25.5" x14ac:dyDescent="0.25">
      <c r="A56" s="143" t="s">
        <v>8</v>
      </c>
      <c r="B56" s="41" t="s">
        <v>93</v>
      </c>
      <c r="C56" s="42" t="s">
        <v>94</v>
      </c>
      <c r="D56" s="40">
        <v>35</v>
      </c>
      <c r="E56" s="43" t="s">
        <v>95</v>
      </c>
      <c r="F56" s="46">
        <v>900</v>
      </c>
      <c r="G56" s="46">
        <v>30</v>
      </c>
      <c r="H56" s="47">
        <f t="shared" ref="H56:H61" si="0">F56*G56/10000</f>
        <v>2.7</v>
      </c>
      <c r="I56" s="40"/>
    </row>
    <row r="57" spans="1:11" ht="25.5" x14ac:dyDescent="0.25">
      <c r="A57" s="143" t="s">
        <v>8</v>
      </c>
      <c r="B57" s="41" t="s">
        <v>93</v>
      </c>
      <c r="C57" s="42" t="s">
        <v>94</v>
      </c>
      <c r="D57" s="40">
        <v>35</v>
      </c>
      <c r="E57" s="44" t="s">
        <v>96</v>
      </c>
      <c r="F57" s="46">
        <v>1900</v>
      </c>
      <c r="G57" s="46">
        <v>30</v>
      </c>
      <c r="H57" s="47">
        <f t="shared" si="0"/>
        <v>5.7</v>
      </c>
      <c r="I57" s="40"/>
      <c r="K57" s="97"/>
    </row>
    <row r="58" spans="1:11" x14ac:dyDescent="0.25">
      <c r="A58" s="403" t="s">
        <v>8</v>
      </c>
      <c r="B58" s="405" t="s">
        <v>93</v>
      </c>
      <c r="C58" s="407" t="s">
        <v>97</v>
      </c>
      <c r="D58" s="409">
        <v>35</v>
      </c>
      <c r="E58" s="45" t="s">
        <v>98</v>
      </c>
      <c r="F58" s="46">
        <v>830</v>
      </c>
      <c r="G58" s="46">
        <v>30</v>
      </c>
      <c r="H58" s="47">
        <f t="shared" si="0"/>
        <v>2.4900000000000002</v>
      </c>
      <c r="I58" s="411"/>
      <c r="K58" s="97"/>
    </row>
    <row r="59" spans="1:11" x14ac:dyDescent="0.25">
      <c r="A59" s="404"/>
      <c r="B59" s="406"/>
      <c r="C59" s="408"/>
      <c r="D59" s="410"/>
      <c r="E59" s="44">
        <v>17</v>
      </c>
      <c r="F59" s="46">
        <v>10</v>
      </c>
      <c r="G59" s="46">
        <v>20</v>
      </c>
      <c r="H59" s="47">
        <f t="shared" si="0"/>
        <v>0.02</v>
      </c>
      <c r="I59" s="412"/>
      <c r="K59" s="97"/>
    </row>
    <row r="60" spans="1:11" x14ac:dyDescent="0.25">
      <c r="A60" s="143" t="s">
        <v>8</v>
      </c>
      <c r="B60" s="41" t="s">
        <v>99</v>
      </c>
      <c r="C60" s="42">
        <v>9</v>
      </c>
      <c r="D60" s="40">
        <v>6</v>
      </c>
      <c r="E60" s="45" t="s">
        <v>100</v>
      </c>
      <c r="F60" s="46">
        <v>274</v>
      </c>
      <c r="G60" s="44">
        <v>20</v>
      </c>
      <c r="H60" s="47">
        <f t="shared" si="0"/>
        <v>0.54800000000000004</v>
      </c>
      <c r="I60" s="40"/>
      <c r="K60" s="97"/>
    </row>
    <row r="61" spans="1:11" x14ac:dyDescent="0.25">
      <c r="A61" s="143" t="s">
        <v>8</v>
      </c>
      <c r="B61" s="41" t="s">
        <v>101</v>
      </c>
      <c r="C61" s="42" t="s">
        <v>102</v>
      </c>
      <c r="D61" s="40">
        <v>6</v>
      </c>
      <c r="E61" s="44" t="s">
        <v>103</v>
      </c>
      <c r="F61" s="46">
        <v>900</v>
      </c>
      <c r="G61" s="46">
        <v>20</v>
      </c>
      <c r="H61" s="47">
        <f t="shared" si="0"/>
        <v>1.8</v>
      </c>
      <c r="I61" s="40"/>
      <c r="K61" s="97"/>
    </row>
    <row r="62" spans="1:11" x14ac:dyDescent="0.25">
      <c r="A62" s="132"/>
      <c r="B62" s="55"/>
      <c r="C62" s="55"/>
      <c r="D62" s="55"/>
      <c r="E62" s="396" t="s">
        <v>104</v>
      </c>
      <c r="F62" s="396"/>
      <c r="G62" s="396"/>
      <c r="H62" s="26">
        <f>SUM(H56:H61)</f>
        <v>13.258000000000001</v>
      </c>
      <c r="I62" s="24"/>
    </row>
    <row r="63" spans="1:11" ht="15.75" thickBot="1" x14ac:dyDescent="0.3">
      <c r="A63" s="139"/>
      <c r="B63" s="56"/>
      <c r="C63" s="56"/>
      <c r="D63" s="56"/>
      <c r="E63" s="56"/>
      <c r="F63" s="392" t="s">
        <v>43</v>
      </c>
      <c r="G63" s="393"/>
      <c r="H63" s="34"/>
      <c r="I63" s="34">
        <f>SUM(I56:I61)</f>
        <v>0</v>
      </c>
    </row>
    <row r="64" spans="1:11" ht="15.75" thickBot="1" x14ac:dyDescent="0.3">
      <c r="A64" s="38"/>
      <c r="B64" s="57"/>
      <c r="C64" s="57"/>
      <c r="D64" s="57"/>
      <c r="E64" s="57"/>
      <c r="F64" s="57"/>
      <c r="G64" s="57"/>
      <c r="H64" s="39"/>
      <c r="I64" s="39"/>
    </row>
    <row r="65" spans="1:11" x14ac:dyDescent="0.25">
      <c r="A65" s="413" t="s">
        <v>105</v>
      </c>
      <c r="B65" s="414" t="s">
        <v>106</v>
      </c>
      <c r="C65" s="63">
        <v>4</v>
      </c>
      <c r="D65" s="416">
        <v>6</v>
      </c>
      <c r="E65" s="64" t="s">
        <v>107</v>
      </c>
      <c r="F65" s="65">
        <f>4*48</f>
        <v>192</v>
      </c>
      <c r="G65" s="63">
        <v>20</v>
      </c>
      <c r="H65" s="53">
        <f>F65*G65/10000</f>
        <v>0.38400000000000001</v>
      </c>
      <c r="I65" s="53"/>
      <c r="J65" s="5"/>
    </row>
    <row r="66" spans="1:11" x14ac:dyDescent="0.25">
      <c r="A66" s="387"/>
      <c r="B66" s="415"/>
      <c r="C66" s="66">
        <v>6</v>
      </c>
      <c r="D66" s="417"/>
      <c r="E66" s="67" t="s">
        <v>108</v>
      </c>
      <c r="F66" s="7">
        <f>13*48</f>
        <v>624</v>
      </c>
      <c r="G66" s="66">
        <v>20</v>
      </c>
      <c r="H66" s="48">
        <f t="shared" ref="H66:H94" si="1">F66*G66/10000</f>
        <v>1.248</v>
      </c>
      <c r="I66" s="48"/>
      <c r="J66" s="5"/>
      <c r="K66" s="97"/>
    </row>
    <row r="67" spans="1:11" x14ac:dyDescent="0.25">
      <c r="A67" s="387"/>
      <c r="B67" s="415"/>
      <c r="C67" s="66">
        <v>14</v>
      </c>
      <c r="D67" s="417"/>
      <c r="E67" s="67" t="s">
        <v>109</v>
      </c>
      <c r="F67" s="7">
        <f>10*48</f>
        <v>480</v>
      </c>
      <c r="G67" s="66">
        <v>20</v>
      </c>
      <c r="H67" s="48">
        <f t="shared" si="1"/>
        <v>0.96</v>
      </c>
      <c r="I67" s="48"/>
      <c r="J67" s="5"/>
      <c r="K67" s="97"/>
    </row>
    <row r="68" spans="1:11" x14ac:dyDescent="0.25">
      <c r="A68" s="387"/>
      <c r="B68" s="415"/>
      <c r="C68" s="66">
        <v>15</v>
      </c>
      <c r="D68" s="417"/>
      <c r="E68" s="67" t="s">
        <v>110</v>
      </c>
      <c r="F68" s="7">
        <f>29*48</f>
        <v>1392</v>
      </c>
      <c r="G68" s="66">
        <v>20</v>
      </c>
      <c r="H68" s="48">
        <f t="shared" si="1"/>
        <v>2.7839999999999998</v>
      </c>
      <c r="I68" s="48"/>
      <c r="J68" s="5"/>
      <c r="K68" s="97"/>
    </row>
    <row r="69" spans="1:11" x14ac:dyDescent="0.25">
      <c r="A69" s="387"/>
      <c r="B69" s="415"/>
      <c r="C69" s="66">
        <v>16</v>
      </c>
      <c r="D69" s="417"/>
      <c r="E69" s="67" t="s">
        <v>111</v>
      </c>
      <c r="F69" s="7">
        <f>4*48</f>
        <v>192</v>
      </c>
      <c r="G69" s="66">
        <v>20</v>
      </c>
      <c r="H69" s="48">
        <f t="shared" si="1"/>
        <v>0.38400000000000001</v>
      </c>
      <c r="I69" s="48"/>
      <c r="J69" s="5"/>
      <c r="K69" s="97"/>
    </row>
    <row r="70" spans="1:11" x14ac:dyDescent="0.25">
      <c r="A70" s="133" t="s">
        <v>105</v>
      </c>
      <c r="B70" s="70" t="s">
        <v>112</v>
      </c>
      <c r="C70" s="66">
        <v>4</v>
      </c>
      <c r="D70" s="68">
        <v>6</v>
      </c>
      <c r="E70" s="49" t="s">
        <v>113</v>
      </c>
      <c r="F70" s="7">
        <f>11*48</f>
        <v>528</v>
      </c>
      <c r="G70" s="66">
        <v>20</v>
      </c>
      <c r="H70" s="48">
        <f t="shared" si="1"/>
        <v>1.056</v>
      </c>
      <c r="I70" s="48"/>
      <c r="J70" s="5"/>
      <c r="K70" s="97"/>
    </row>
    <row r="71" spans="1:11" x14ac:dyDescent="0.25">
      <c r="A71" s="387" t="s">
        <v>105</v>
      </c>
      <c r="B71" s="415" t="s">
        <v>114</v>
      </c>
      <c r="C71" s="66">
        <v>2</v>
      </c>
      <c r="D71" s="417">
        <v>6</v>
      </c>
      <c r="E71" s="49" t="s">
        <v>115</v>
      </c>
      <c r="F71" s="7">
        <f>42*48</f>
        <v>2016</v>
      </c>
      <c r="G71" s="66">
        <v>20</v>
      </c>
      <c r="H71" s="48">
        <f t="shared" si="1"/>
        <v>4.032</v>
      </c>
      <c r="I71" s="48"/>
      <c r="J71" s="5"/>
      <c r="K71" s="97"/>
    </row>
    <row r="72" spans="1:11" x14ac:dyDescent="0.25">
      <c r="A72" s="387"/>
      <c r="B72" s="415"/>
      <c r="C72" s="66">
        <v>11</v>
      </c>
      <c r="D72" s="417"/>
      <c r="E72" s="49" t="s">
        <v>116</v>
      </c>
      <c r="F72" s="7">
        <f>5*48</f>
        <v>240</v>
      </c>
      <c r="G72" s="66">
        <v>20</v>
      </c>
      <c r="H72" s="48">
        <f t="shared" si="1"/>
        <v>0.48</v>
      </c>
      <c r="I72" s="48"/>
      <c r="J72" s="5"/>
      <c r="K72" s="97"/>
    </row>
    <row r="73" spans="1:11" x14ac:dyDescent="0.25">
      <c r="A73" s="387" t="s">
        <v>105</v>
      </c>
      <c r="B73" s="415" t="s">
        <v>117</v>
      </c>
      <c r="C73" s="66">
        <v>8</v>
      </c>
      <c r="D73" s="417">
        <v>6</v>
      </c>
      <c r="E73" s="49" t="s">
        <v>118</v>
      </c>
      <c r="F73" s="7">
        <f>6*48</f>
        <v>288</v>
      </c>
      <c r="G73" s="66">
        <v>20</v>
      </c>
      <c r="H73" s="48">
        <f t="shared" si="1"/>
        <v>0.57599999999999996</v>
      </c>
      <c r="I73" s="48"/>
      <c r="J73" s="5"/>
      <c r="K73" s="97"/>
    </row>
    <row r="74" spans="1:11" x14ac:dyDescent="0.25">
      <c r="A74" s="387"/>
      <c r="B74" s="415"/>
      <c r="C74" s="66">
        <v>16</v>
      </c>
      <c r="D74" s="417"/>
      <c r="E74" s="49" t="s">
        <v>119</v>
      </c>
      <c r="F74" s="7">
        <f>1*48</f>
        <v>48</v>
      </c>
      <c r="G74" s="66">
        <v>20</v>
      </c>
      <c r="H74" s="48">
        <f t="shared" si="1"/>
        <v>9.6000000000000002E-2</v>
      </c>
      <c r="I74" s="48"/>
      <c r="J74" s="5"/>
      <c r="K74" s="97"/>
    </row>
    <row r="75" spans="1:11" x14ac:dyDescent="0.25">
      <c r="A75" s="387"/>
      <c r="B75" s="415"/>
      <c r="C75" s="66">
        <v>18</v>
      </c>
      <c r="D75" s="417"/>
      <c r="E75" s="49" t="s">
        <v>120</v>
      </c>
      <c r="F75" s="7">
        <f>30*48</f>
        <v>1440</v>
      </c>
      <c r="G75" s="66">
        <v>20</v>
      </c>
      <c r="H75" s="48">
        <f t="shared" si="1"/>
        <v>2.88</v>
      </c>
      <c r="I75" s="48"/>
      <c r="J75" s="5"/>
      <c r="K75" s="97"/>
    </row>
    <row r="76" spans="1:11" ht="25.5" x14ac:dyDescent="0.25">
      <c r="A76" s="387" t="s">
        <v>105</v>
      </c>
      <c r="B76" s="415" t="s">
        <v>121</v>
      </c>
      <c r="C76" s="66">
        <v>3</v>
      </c>
      <c r="D76" s="417">
        <v>6</v>
      </c>
      <c r="E76" s="49" t="s">
        <v>122</v>
      </c>
      <c r="F76" s="7">
        <f>10*48</f>
        <v>480</v>
      </c>
      <c r="G76" s="66">
        <v>20</v>
      </c>
      <c r="H76" s="48">
        <f t="shared" si="1"/>
        <v>0.96</v>
      </c>
      <c r="I76" s="48"/>
      <c r="J76" s="5"/>
      <c r="K76" s="97"/>
    </row>
    <row r="77" spans="1:11" x14ac:dyDescent="0.25">
      <c r="A77" s="387"/>
      <c r="B77" s="415"/>
      <c r="C77" s="66">
        <v>4</v>
      </c>
      <c r="D77" s="417"/>
      <c r="E77" s="49" t="s">
        <v>15</v>
      </c>
      <c r="F77" s="7">
        <f>4*48</f>
        <v>192</v>
      </c>
      <c r="G77" s="66">
        <v>20</v>
      </c>
      <c r="H77" s="48">
        <f t="shared" si="1"/>
        <v>0.38400000000000001</v>
      </c>
      <c r="I77" s="48"/>
      <c r="J77" s="5"/>
      <c r="K77" s="97"/>
    </row>
    <row r="78" spans="1:11" x14ac:dyDescent="0.25">
      <c r="A78" s="387"/>
      <c r="B78" s="415"/>
      <c r="C78" s="70">
        <v>10</v>
      </c>
      <c r="D78" s="417"/>
      <c r="E78" s="49" t="s">
        <v>123</v>
      </c>
      <c r="F78" s="7">
        <f>23*48</f>
        <v>1104</v>
      </c>
      <c r="G78" s="66">
        <v>20</v>
      </c>
      <c r="H78" s="48">
        <f t="shared" si="1"/>
        <v>2.2080000000000002</v>
      </c>
      <c r="I78" s="48"/>
      <c r="J78" s="5"/>
      <c r="K78" s="97"/>
    </row>
    <row r="79" spans="1:11" x14ac:dyDescent="0.25">
      <c r="A79" s="387" t="s">
        <v>105</v>
      </c>
      <c r="B79" s="415" t="s">
        <v>124</v>
      </c>
      <c r="C79" s="66">
        <v>3</v>
      </c>
      <c r="D79" s="417">
        <v>6</v>
      </c>
      <c r="E79" s="49" t="s">
        <v>125</v>
      </c>
      <c r="F79" s="7">
        <f>3*48</f>
        <v>144</v>
      </c>
      <c r="G79" s="66">
        <v>20</v>
      </c>
      <c r="H79" s="48">
        <f t="shared" si="1"/>
        <v>0.28799999999999998</v>
      </c>
      <c r="I79" s="48"/>
      <c r="J79" s="5"/>
      <c r="K79" s="97"/>
    </row>
    <row r="80" spans="1:11" x14ac:dyDescent="0.25">
      <c r="A80" s="387"/>
      <c r="B80" s="415"/>
      <c r="C80" s="66">
        <v>9</v>
      </c>
      <c r="D80" s="417"/>
      <c r="E80" s="49" t="s">
        <v>126</v>
      </c>
      <c r="F80" s="7">
        <f>3*48</f>
        <v>144</v>
      </c>
      <c r="G80" s="66">
        <v>20</v>
      </c>
      <c r="H80" s="48">
        <f t="shared" si="1"/>
        <v>0.28799999999999998</v>
      </c>
      <c r="I80" s="48"/>
      <c r="J80" s="5"/>
      <c r="K80" s="97"/>
    </row>
    <row r="81" spans="1:11" x14ac:dyDescent="0.25">
      <c r="A81" s="387"/>
      <c r="B81" s="415"/>
      <c r="C81" s="70">
        <v>10</v>
      </c>
      <c r="D81" s="417"/>
      <c r="E81" s="73" t="s">
        <v>127</v>
      </c>
      <c r="F81" s="7">
        <f>6*48</f>
        <v>288</v>
      </c>
      <c r="G81" s="66">
        <v>20</v>
      </c>
      <c r="H81" s="48">
        <f t="shared" si="1"/>
        <v>0.57599999999999996</v>
      </c>
      <c r="I81" s="48"/>
      <c r="J81" s="5"/>
      <c r="K81" s="97"/>
    </row>
    <row r="82" spans="1:11" x14ac:dyDescent="0.25">
      <c r="A82" s="387" t="s">
        <v>105</v>
      </c>
      <c r="B82" s="415" t="s">
        <v>128</v>
      </c>
      <c r="C82" s="66">
        <v>5</v>
      </c>
      <c r="D82" s="417">
        <v>6</v>
      </c>
      <c r="E82" s="49" t="s">
        <v>129</v>
      </c>
      <c r="F82" s="7">
        <f>14*48</f>
        <v>672</v>
      </c>
      <c r="G82" s="66">
        <v>20</v>
      </c>
      <c r="H82" s="48">
        <f t="shared" si="1"/>
        <v>1.3440000000000001</v>
      </c>
      <c r="I82" s="48"/>
      <c r="J82" s="5"/>
      <c r="K82" s="97"/>
    </row>
    <row r="83" spans="1:11" x14ac:dyDescent="0.25">
      <c r="A83" s="387"/>
      <c r="B83" s="415"/>
      <c r="C83" s="66">
        <v>6</v>
      </c>
      <c r="D83" s="417"/>
      <c r="E83" s="49" t="s">
        <v>130</v>
      </c>
      <c r="F83" s="7">
        <f>9*48</f>
        <v>432</v>
      </c>
      <c r="G83" s="66">
        <v>20</v>
      </c>
      <c r="H83" s="48">
        <f t="shared" si="1"/>
        <v>0.86399999999999999</v>
      </c>
      <c r="I83" s="48"/>
      <c r="J83" s="5"/>
      <c r="K83" s="97"/>
    </row>
    <row r="84" spans="1:11" x14ac:dyDescent="0.25">
      <c r="A84" s="387"/>
      <c r="B84" s="415"/>
      <c r="C84" s="66">
        <v>11</v>
      </c>
      <c r="D84" s="417"/>
      <c r="E84" s="49" t="s">
        <v>131</v>
      </c>
      <c r="F84" s="7">
        <f>15*48</f>
        <v>720</v>
      </c>
      <c r="G84" s="66">
        <v>20</v>
      </c>
      <c r="H84" s="48">
        <f t="shared" si="1"/>
        <v>1.44</v>
      </c>
      <c r="I84" s="48"/>
      <c r="J84" s="5"/>
      <c r="K84" s="97"/>
    </row>
    <row r="85" spans="1:11" x14ac:dyDescent="0.25">
      <c r="A85" s="387"/>
      <c r="B85" s="415"/>
      <c r="C85" s="66">
        <v>12</v>
      </c>
      <c r="D85" s="417"/>
      <c r="E85" s="49" t="s">
        <v>132</v>
      </c>
      <c r="F85" s="7">
        <f>3*48</f>
        <v>144</v>
      </c>
      <c r="G85" s="66">
        <v>20</v>
      </c>
      <c r="H85" s="48">
        <f t="shared" si="1"/>
        <v>0.28799999999999998</v>
      </c>
      <c r="I85" s="48"/>
      <c r="J85" s="5"/>
      <c r="K85" s="97"/>
    </row>
    <row r="86" spans="1:11" x14ac:dyDescent="0.25">
      <c r="A86" s="387"/>
      <c r="B86" s="415"/>
      <c r="C86" s="66">
        <v>16</v>
      </c>
      <c r="D86" s="417"/>
      <c r="E86" s="49" t="s">
        <v>133</v>
      </c>
      <c r="F86" s="7">
        <f>14*48</f>
        <v>672</v>
      </c>
      <c r="G86" s="66">
        <v>20</v>
      </c>
      <c r="H86" s="48">
        <f t="shared" si="1"/>
        <v>1.3440000000000001</v>
      </c>
      <c r="I86" s="48"/>
      <c r="J86" s="5"/>
      <c r="K86" s="97"/>
    </row>
    <row r="87" spans="1:11" x14ac:dyDescent="0.25">
      <c r="A87" s="387" t="s">
        <v>105</v>
      </c>
      <c r="B87" s="415" t="s">
        <v>134</v>
      </c>
      <c r="C87" s="66">
        <v>4</v>
      </c>
      <c r="D87" s="417">
        <v>6</v>
      </c>
      <c r="E87" s="49" t="s">
        <v>135</v>
      </c>
      <c r="F87" s="7">
        <f>9*48</f>
        <v>432</v>
      </c>
      <c r="G87" s="66">
        <v>20</v>
      </c>
      <c r="H87" s="48">
        <f t="shared" si="1"/>
        <v>0.86399999999999999</v>
      </c>
      <c r="I87" s="48"/>
      <c r="J87" s="5"/>
      <c r="K87" s="97"/>
    </row>
    <row r="88" spans="1:11" x14ac:dyDescent="0.25">
      <c r="A88" s="387"/>
      <c r="B88" s="415"/>
      <c r="C88" s="66">
        <v>14</v>
      </c>
      <c r="D88" s="417"/>
      <c r="E88" s="49" t="s">
        <v>136</v>
      </c>
      <c r="F88" s="7">
        <f>5*48</f>
        <v>240</v>
      </c>
      <c r="G88" s="66">
        <v>20</v>
      </c>
      <c r="H88" s="48">
        <f t="shared" si="1"/>
        <v>0.48</v>
      </c>
      <c r="I88" s="48"/>
      <c r="J88" s="5"/>
      <c r="K88" s="97"/>
    </row>
    <row r="89" spans="1:11" x14ac:dyDescent="0.25">
      <c r="A89" s="387"/>
      <c r="B89" s="415"/>
      <c r="C89" s="66">
        <v>16</v>
      </c>
      <c r="D89" s="417"/>
      <c r="E89" s="49" t="s">
        <v>137</v>
      </c>
      <c r="F89" s="7">
        <f>10*48</f>
        <v>480</v>
      </c>
      <c r="G89" s="66">
        <v>20</v>
      </c>
      <c r="H89" s="48">
        <f t="shared" si="1"/>
        <v>0.96</v>
      </c>
      <c r="I89" s="48"/>
      <c r="J89" s="5"/>
      <c r="K89" s="97"/>
    </row>
    <row r="90" spans="1:11" x14ac:dyDescent="0.25">
      <c r="A90" s="133" t="s">
        <v>105</v>
      </c>
      <c r="B90" s="70" t="s">
        <v>138</v>
      </c>
      <c r="C90" s="66">
        <v>1</v>
      </c>
      <c r="D90" s="68">
        <v>6</v>
      </c>
      <c r="E90" s="49" t="s">
        <v>139</v>
      </c>
      <c r="F90" s="7">
        <f>1*48</f>
        <v>48</v>
      </c>
      <c r="G90" s="66">
        <v>20</v>
      </c>
      <c r="H90" s="48">
        <f t="shared" si="1"/>
        <v>9.6000000000000002E-2</v>
      </c>
      <c r="I90" s="48"/>
      <c r="J90" s="5"/>
      <c r="K90" s="97"/>
    </row>
    <row r="91" spans="1:11" x14ac:dyDescent="0.25">
      <c r="A91" s="133" t="s">
        <v>105</v>
      </c>
      <c r="B91" s="70" t="s">
        <v>140</v>
      </c>
      <c r="C91" s="66">
        <v>11</v>
      </c>
      <c r="D91" s="68">
        <v>6</v>
      </c>
      <c r="E91" s="49" t="s">
        <v>141</v>
      </c>
      <c r="F91" s="7">
        <f>15*48</f>
        <v>720</v>
      </c>
      <c r="G91" s="66">
        <v>20</v>
      </c>
      <c r="H91" s="48">
        <f t="shared" si="1"/>
        <v>1.44</v>
      </c>
      <c r="I91" s="48"/>
      <c r="J91" s="5"/>
      <c r="K91" s="97"/>
    </row>
    <row r="92" spans="1:11" x14ac:dyDescent="0.25">
      <c r="A92" s="387" t="s">
        <v>105</v>
      </c>
      <c r="B92" s="415" t="s">
        <v>142</v>
      </c>
      <c r="C92" s="66">
        <v>1.4</v>
      </c>
      <c r="D92" s="417">
        <v>35</v>
      </c>
      <c r="E92" s="49" t="s">
        <v>143</v>
      </c>
      <c r="F92" s="7">
        <f>10*220</f>
        <v>2200</v>
      </c>
      <c r="G92" s="66">
        <v>34</v>
      </c>
      <c r="H92" s="50">
        <f t="shared" si="1"/>
        <v>7.48</v>
      </c>
      <c r="I92" s="50"/>
      <c r="J92" s="5"/>
      <c r="K92" s="97"/>
    </row>
    <row r="93" spans="1:11" x14ac:dyDescent="0.25">
      <c r="A93" s="387"/>
      <c r="B93" s="415"/>
      <c r="C93" s="66">
        <v>2.2999999999999998</v>
      </c>
      <c r="D93" s="417"/>
      <c r="E93" s="49" t="s">
        <v>144</v>
      </c>
      <c r="F93" s="7">
        <f>3*220</f>
        <v>660</v>
      </c>
      <c r="G93" s="66">
        <v>34</v>
      </c>
      <c r="H93" s="50">
        <f t="shared" si="1"/>
        <v>2.2440000000000002</v>
      </c>
      <c r="I93" s="50"/>
      <c r="J93" s="5"/>
      <c r="K93" s="97"/>
    </row>
    <row r="94" spans="1:11" ht="25.5" x14ac:dyDescent="0.25">
      <c r="A94" s="133" t="s">
        <v>105</v>
      </c>
      <c r="B94" s="70" t="s">
        <v>145</v>
      </c>
      <c r="C94" s="66">
        <v>2.5</v>
      </c>
      <c r="D94" s="68">
        <v>35</v>
      </c>
      <c r="E94" s="49" t="s">
        <v>146</v>
      </c>
      <c r="F94" s="7">
        <f>12*220</f>
        <v>2640</v>
      </c>
      <c r="G94" s="66">
        <v>34</v>
      </c>
      <c r="H94" s="50">
        <f t="shared" si="1"/>
        <v>8.9760000000000009</v>
      </c>
      <c r="I94" s="50"/>
      <c r="J94" s="5"/>
      <c r="K94" s="97"/>
    </row>
    <row r="95" spans="1:11" x14ac:dyDescent="0.25">
      <c r="A95" s="132"/>
      <c r="B95" s="15"/>
      <c r="C95" s="15"/>
      <c r="D95" s="15"/>
      <c r="E95" s="397" t="s">
        <v>147</v>
      </c>
      <c r="F95" s="397"/>
      <c r="G95" s="397"/>
      <c r="H95" s="26">
        <f>SUM(H65:H94)</f>
        <v>47.404000000000011</v>
      </c>
      <c r="I95" s="24"/>
    </row>
    <row r="96" spans="1:11" ht="15.75" thickBot="1" x14ac:dyDescent="0.3">
      <c r="A96" s="139"/>
      <c r="B96" s="33"/>
      <c r="C96" s="33"/>
      <c r="D96" s="33"/>
      <c r="E96" s="33"/>
      <c r="F96" s="398" t="s">
        <v>43</v>
      </c>
      <c r="G96" s="399"/>
      <c r="H96" s="34"/>
      <c r="I96" s="34">
        <f>SUM(I89:I94)</f>
        <v>0</v>
      </c>
    </row>
    <row r="97" spans="1:11" ht="15.75" thickBot="1" x14ac:dyDescent="0.3">
      <c r="A97" s="38"/>
      <c r="B97" s="39"/>
      <c r="C97" s="39"/>
      <c r="D97" s="39"/>
      <c r="E97" s="39"/>
      <c r="F97" s="39"/>
      <c r="G97" s="39"/>
      <c r="H97" s="39"/>
      <c r="I97" s="39"/>
    </row>
    <row r="98" spans="1:11" ht="25.5" x14ac:dyDescent="0.25">
      <c r="A98" s="144" t="s">
        <v>333</v>
      </c>
      <c r="B98" s="74" t="s">
        <v>148</v>
      </c>
      <c r="C98" s="75">
        <v>4</v>
      </c>
      <c r="D98" s="75">
        <v>6</v>
      </c>
      <c r="E98" s="76" t="s">
        <v>149</v>
      </c>
      <c r="F98" s="77">
        <v>414</v>
      </c>
      <c r="G98" s="77" t="s">
        <v>13</v>
      </c>
      <c r="H98" s="78">
        <f>F98*G98/10000</f>
        <v>0.82799999999999996</v>
      </c>
      <c r="I98" s="81"/>
      <c r="K98" s="163"/>
    </row>
    <row r="99" spans="1:11" ht="25.5" x14ac:dyDescent="0.25">
      <c r="A99" s="144" t="s">
        <v>333</v>
      </c>
      <c r="B99" s="74" t="s">
        <v>148</v>
      </c>
      <c r="C99" s="75">
        <v>6</v>
      </c>
      <c r="D99" s="75">
        <v>6</v>
      </c>
      <c r="E99" s="76" t="s">
        <v>150</v>
      </c>
      <c r="F99" s="77" t="s">
        <v>240</v>
      </c>
      <c r="G99" s="77" t="s">
        <v>13</v>
      </c>
      <c r="H99" s="74">
        <f t="shared" ref="H99:H162" si="2">F99*G99/10000</f>
        <v>3.7</v>
      </c>
      <c r="I99" s="81"/>
      <c r="K99" s="163"/>
    </row>
    <row r="100" spans="1:11" ht="25.5" x14ac:dyDescent="0.25">
      <c r="A100" s="144" t="s">
        <v>333</v>
      </c>
      <c r="B100" s="74" t="s">
        <v>148</v>
      </c>
      <c r="C100" s="75">
        <v>8</v>
      </c>
      <c r="D100" s="75">
        <v>6</v>
      </c>
      <c r="E100" s="76" t="s">
        <v>151</v>
      </c>
      <c r="F100" s="77">
        <v>1450</v>
      </c>
      <c r="G100" s="77" t="s">
        <v>13</v>
      </c>
      <c r="H100" s="74">
        <f t="shared" si="2"/>
        <v>2.9</v>
      </c>
      <c r="I100" s="81"/>
      <c r="K100" s="163"/>
    </row>
    <row r="101" spans="1:11" ht="25.5" x14ac:dyDescent="0.25">
      <c r="A101" s="144" t="s">
        <v>333</v>
      </c>
      <c r="B101" s="74" t="s">
        <v>148</v>
      </c>
      <c r="C101" s="75">
        <v>16</v>
      </c>
      <c r="D101" s="75">
        <v>6</v>
      </c>
      <c r="E101" s="76" t="s">
        <v>152</v>
      </c>
      <c r="F101" s="77" t="s">
        <v>241</v>
      </c>
      <c r="G101" s="77" t="s">
        <v>13</v>
      </c>
      <c r="H101" s="78">
        <f t="shared" si="2"/>
        <v>8.9280000000000008</v>
      </c>
      <c r="I101" s="81"/>
      <c r="K101" s="163"/>
    </row>
    <row r="102" spans="1:11" ht="25.5" x14ac:dyDescent="0.25">
      <c r="A102" s="144" t="s">
        <v>333</v>
      </c>
      <c r="B102" s="74" t="s">
        <v>148</v>
      </c>
      <c r="C102" s="75">
        <v>18</v>
      </c>
      <c r="D102" s="75">
        <v>6</v>
      </c>
      <c r="E102" s="76" t="s">
        <v>153</v>
      </c>
      <c r="F102" s="77" t="s">
        <v>242</v>
      </c>
      <c r="G102" s="77" t="s">
        <v>13</v>
      </c>
      <c r="H102" s="78">
        <f t="shared" si="2"/>
        <v>3.9780000000000002</v>
      </c>
      <c r="I102" s="81"/>
      <c r="K102" s="163"/>
    </row>
    <row r="103" spans="1:11" ht="25.5" x14ac:dyDescent="0.25">
      <c r="A103" s="144" t="s">
        <v>333</v>
      </c>
      <c r="B103" s="74" t="s">
        <v>154</v>
      </c>
      <c r="C103" s="75">
        <v>4</v>
      </c>
      <c r="D103" s="75">
        <v>6</v>
      </c>
      <c r="E103" s="76" t="s">
        <v>155</v>
      </c>
      <c r="F103" s="77" t="s">
        <v>243</v>
      </c>
      <c r="G103" s="77" t="s">
        <v>13</v>
      </c>
      <c r="H103" s="78">
        <f t="shared" si="2"/>
        <v>0.72</v>
      </c>
      <c r="I103" s="81"/>
      <c r="K103" s="163"/>
    </row>
    <row r="104" spans="1:11" ht="25.5" x14ac:dyDescent="0.25">
      <c r="A104" s="144" t="s">
        <v>333</v>
      </c>
      <c r="B104" s="74" t="s">
        <v>154</v>
      </c>
      <c r="C104" s="75">
        <v>6</v>
      </c>
      <c r="D104" s="75">
        <v>6</v>
      </c>
      <c r="E104" s="77" t="s">
        <v>156</v>
      </c>
      <c r="F104" s="77" t="s">
        <v>244</v>
      </c>
      <c r="G104" s="77" t="s">
        <v>13</v>
      </c>
      <c r="H104" s="74">
        <f t="shared" si="2"/>
        <v>1.8</v>
      </c>
      <c r="I104" s="81"/>
      <c r="K104" s="163"/>
    </row>
    <row r="105" spans="1:11" ht="25.5" x14ac:dyDescent="0.25">
      <c r="A105" s="144" t="s">
        <v>333</v>
      </c>
      <c r="B105" s="74" t="s">
        <v>154</v>
      </c>
      <c r="C105" s="75">
        <v>8</v>
      </c>
      <c r="D105" s="75">
        <v>6</v>
      </c>
      <c r="E105" s="77" t="s">
        <v>157</v>
      </c>
      <c r="F105" s="77" t="s">
        <v>245</v>
      </c>
      <c r="G105" s="77" t="s">
        <v>13</v>
      </c>
      <c r="H105" s="78">
        <f t="shared" si="2"/>
        <v>0.46</v>
      </c>
      <c r="I105" s="81"/>
      <c r="K105" s="163"/>
    </row>
    <row r="106" spans="1:11" ht="25.5" x14ac:dyDescent="0.25">
      <c r="A106" s="144" t="s">
        <v>333</v>
      </c>
      <c r="B106" s="74" t="s">
        <v>154</v>
      </c>
      <c r="C106" s="75">
        <v>14</v>
      </c>
      <c r="D106" s="75">
        <v>6</v>
      </c>
      <c r="E106" s="76" t="s">
        <v>158</v>
      </c>
      <c r="F106" s="77" t="s">
        <v>246</v>
      </c>
      <c r="G106" s="77" t="s">
        <v>13</v>
      </c>
      <c r="H106" s="78">
        <f t="shared" si="2"/>
        <v>2.968</v>
      </c>
      <c r="I106" s="81"/>
      <c r="K106" s="163"/>
    </row>
    <row r="107" spans="1:11" ht="25.5" x14ac:dyDescent="0.25">
      <c r="A107" s="144" t="s">
        <v>333</v>
      </c>
      <c r="B107" s="74" t="s">
        <v>154</v>
      </c>
      <c r="C107" s="75">
        <v>18</v>
      </c>
      <c r="D107" s="75">
        <v>6</v>
      </c>
      <c r="E107" s="76" t="s">
        <v>159</v>
      </c>
      <c r="F107" s="77" t="s">
        <v>247</v>
      </c>
      <c r="G107" s="77" t="s">
        <v>13</v>
      </c>
      <c r="H107" s="78">
        <f t="shared" si="2"/>
        <v>2.4380000000000002</v>
      </c>
      <c r="I107" s="81"/>
      <c r="K107" s="163"/>
    </row>
    <row r="108" spans="1:11" x14ac:dyDescent="0.25">
      <c r="A108" s="144" t="s">
        <v>333</v>
      </c>
      <c r="B108" s="74" t="s">
        <v>160</v>
      </c>
      <c r="C108" s="75">
        <v>4</v>
      </c>
      <c r="D108" s="75">
        <v>6</v>
      </c>
      <c r="E108" s="77" t="s">
        <v>161</v>
      </c>
      <c r="F108" s="77" t="s">
        <v>248</v>
      </c>
      <c r="G108" s="77" t="s">
        <v>13</v>
      </c>
      <c r="H108" s="78">
        <f t="shared" si="2"/>
        <v>1.3759999999999999</v>
      </c>
      <c r="I108" s="81"/>
      <c r="K108" s="163"/>
    </row>
    <row r="109" spans="1:11" x14ac:dyDescent="0.25">
      <c r="A109" s="144" t="s">
        <v>333</v>
      </c>
      <c r="B109" s="74" t="s">
        <v>160</v>
      </c>
      <c r="C109" s="75">
        <v>6</v>
      </c>
      <c r="D109" s="75">
        <v>6</v>
      </c>
      <c r="E109" s="77" t="s">
        <v>162</v>
      </c>
      <c r="F109" s="77" t="s">
        <v>249</v>
      </c>
      <c r="G109" s="77" t="s">
        <v>13</v>
      </c>
      <c r="H109" s="78">
        <f t="shared" si="2"/>
        <v>1.3440000000000001</v>
      </c>
      <c r="I109" s="81"/>
      <c r="K109" s="163"/>
    </row>
    <row r="110" spans="1:11" x14ac:dyDescent="0.25">
      <c r="A110" s="144" t="s">
        <v>333</v>
      </c>
      <c r="B110" s="74" t="s">
        <v>160</v>
      </c>
      <c r="C110" s="75">
        <v>7</v>
      </c>
      <c r="D110" s="75">
        <v>6</v>
      </c>
      <c r="E110" s="76" t="s">
        <v>163</v>
      </c>
      <c r="F110" s="77" t="s">
        <v>250</v>
      </c>
      <c r="G110" s="77" t="s">
        <v>13</v>
      </c>
      <c r="H110" s="78">
        <f t="shared" si="2"/>
        <v>1.288</v>
      </c>
      <c r="I110" s="81"/>
      <c r="K110" s="163"/>
    </row>
    <row r="111" spans="1:11" x14ac:dyDescent="0.25">
      <c r="A111" s="144" t="s">
        <v>333</v>
      </c>
      <c r="B111" s="74" t="s">
        <v>160</v>
      </c>
      <c r="C111" s="75">
        <v>8</v>
      </c>
      <c r="D111" s="75">
        <v>6</v>
      </c>
      <c r="E111" s="76" t="s">
        <v>164</v>
      </c>
      <c r="F111" s="77" t="s">
        <v>251</v>
      </c>
      <c r="G111" s="77" t="s">
        <v>13</v>
      </c>
      <c r="H111" s="78">
        <f t="shared" si="2"/>
        <v>0.96</v>
      </c>
      <c r="I111" s="81"/>
      <c r="K111" s="163"/>
    </row>
    <row r="112" spans="1:11" x14ac:dyDescent="0.25">
      <c r="A112" s="144" t="s">
        <v>333</v>
      </c>
      <c r="B112" s="74" t="s">
        <v>160</v>
      </c>
      <c r="C112" s="75">
        <v>14</v>
      </c>
      <c r="D112" s="75">
        <v>6</v>
      </c>
      <c r="E112" s="76" t="s">
        <v>165</v>
      </c>
      <c r="F112" s="77" t="s">
        <v>252</v>
      </c>
      <c r="G112" s="77" t="s">
        <v>13</v>
      </c>
      <c r="H112" s="78">
        <f t="shared" si="2"/>
        <v>0.71399999999999997</v>
      </c>
      <c r="I112" s="81"/>
      <c r="K112" s="163"/>
    </row>
    <row r="113" spans="1:11" x14ac:dyDescent="0.25">
      <c r="A113" s="144" t="s">
        <v>333</v>
      </c>
      <c r="B113" s="74" t="s">
        <v>160</v>
      </c>
      <c r="C113" s="75">
        <v>16</v>
      </c>
      <c r="D113" s="75">
        <v>6</v>
      </c>
      <c r="E113" s="77" t="s">
        <v>166</v>
      </c>
      <c r="F113" s="77" t="s">
        <v>253</v>
      </c>
      <c r="G113" s="77" t="s">
        <v>13</v>
      </c>
      <c r="H113" s="78">
        <f t="shared" si="2"/>
        <v>2.0680000000000001</v>
      </c>
      <c r="I113" s="81"/>
      <c r="K113" s="163"/>
    </row>
    <row r="114" spans="1:11" x14ac:dyDescent="0.25">
      <c r="A114" s="144" t="s">
        <v>333</v>
      </c>
      <c r="B114" s="74" t="s">
        <v>160</v>
      </c>
      <c r="C114" s="75">
        <v>17</v>
      </c>
      <c r="D114" s="75">
        <v>6</v>
      </c>
      <c r="E114" s="76" t="s">
        <v>167</v>
      </c>
      <c r="F114" s="77" t="s">
        <v>254</v>
      </c>
      <c r="G114" s="77" t="s">
        <v>13</v>
      </c>
      <c r="H114" s="78">
        <f t="shared" si="2"/>
        <v>0.752</v>
      </c>
      <c r="I114" s="81"/>
      <c r="K114" s="163"/>
    </row>
    <row r="115" spans="1:11" x14ac:dyDescent="0.25">
      <c r="A115" s="144" t="s">
        <v>333</v>
      </c>
      <c r="B115" s="74" t="s">
        <v>160</v>
      </c>
      <c r="C115" s="75">
        <v>18</v>
      </c>
      <c r="D115" s="75">
        <v>6</v>
      </c>
      <c r="E115" s="76" t="s">
        <v>168</v>
      </c>
      <c r="F115" s="77" t="s">
        <v>255</v>
      </c>
      <c r="G115" s="77" t="s">
        <v>13</v>
      </c>
      <c r="H115" s="78">
        <f t="shared" si="2"/>
        <v>0.82799999999999996</v>
      </c>
      <c r="I115" s="81"/>
      <c r="K115" s="163"/>
    </row>
    <row r="116" spans="1:11" x14ac:dyDescent="0.25">
      <c r="A116" s="144" t="s">
        <v>333</v>
      </c>
      <c r="B116" s="74" t="s">
        <v>169</v>
      </c>
      <c r="C116" s="75">
        <v>8</v>
      </c>
      <c r="D116" s="75">
        <v>6</v>
      </c>
      <c r="E116" s="83" t="s">
        <v>170</v>
      </c>
      <c r="F116" s="77" t="s">
        <v>256</v>
      </c>
      <c r="G116" s="77" t="s">
        <v>13</v>
      </c>
      <c r="H116" s="78">
        <f t="shared" si="2"/>
        <v>2.4500000000000002</v>
      </c>
      <c r="I116" s="81"/>
      <c r="K116" s="163"/>
    </row>
    <row r="117" spans="1:11" x14ac:dyDescent="0.25">
      <c r="A117" s="144" t="s">
        <v>333</v>
      </c>
      <c r="B117" s="74" t="s">
        <v>169</v>
      </c>
      <c r="C117" s="75">
        <v>14</v>
      </c>
      <c r="D117" s="75">
        <v>6</v>
      </c>
      <c r="E117" s="76" t="s">
        <v>171</v>
      </c>
      <c r="F117" s="77" t="s">
        <v>257</v>
      </c>
      <c r="G117" s="77" t="s">
        <v>13</v>
      </c>
      <c r="H117" s="78">
        <f t="shared" si="2"/>
        <v>2.1840000000000002</v>
      </c>
      <c r="I117" s="81"/>
      <c r="K117" s="163"/>
    </row>
    <row r="118" spans="1:11" x14ac:dyDescent="0.25">
      <c r="A118" s="144" t="s">
        <v>333</v>
      </c>
      <c r="B118" s="74" t="s">
        <v>169</v>
      </c>
      <c r="C118" s="75">
        <v>18</v>
      </c>
      <c r="D118" s="75">
        <v>6</v>
      </c>
      <c r="E118" s="77" t="s">
        <v>172</v>
      </c>
      <c r="F118" s="77" t="s">
        <v>258</v>
      </c>
      <c r="G118" s="77" t="s">
        <v>13</v>
      </c>
      <c r="H118" s="78">
        <f t="shared" si="2"/>
        <v>1.6</v>
      </c>
      <c r="I118" s="81"/>
      <c r="K118" s="163"/>
    </row>
    <row r="119" spans="1:11" x14ac:dyDescent="0.25">
      <c r="A119" s="144" t="s">
        <v>333</v>
      </c>
      <c r="B119" s="74" t="s">
        <v>173</v>
      </c>
      <c r="C119" s="75">
        <v>4</v>
      </c>
      <c r="D119" s="75">
        <v>6</v>
      </c>
      <c r="E119" s="76" t="s">
        <v>174</v>
      </c>
      <c r="F119" s="77" t="s">
        <v>259</v>
      </c>
      <c r="G119" s="77" t="s">
        <v>13</v>
      </c>
      <c r="H119" s="78">
        <f t="shared" si="2"/>
        <v>3.63</v>
      </c>
      <c r="I119" s="81"/>
      <c r="K119" s="163"/>
    </row>
    <row r="120" spans="1:11" x14ac:dyDescent="0.25">
      <c r="A120" s="144" t="s">
        <v>333</v>
      </c>
      <c r="B120" s="74" t="s">
        <v>173</v>
      </c>
      <c r="C120" s="75">
        <v>5</v>
      </c>
      <c r="D120" s="75">
        <v>6</v>
      </c>
      <c r="E120" s="76" t="s">
        <v>175</v>
      </c>
      <c r="F120" s="77" t="s">
        <v>260</v>
      </c>
      <c r="G120" s="77" t="s">
        <v>13</v>
      </c>
      <c r="H120" s="78">
        <f t="shared" si="2"/>
        <v>5.9279999999999999</v>
      </c>
      <c r="I120" s="81"/>
      <c r="K120" s="163"/>
    </row>
    <row r="121" spans="1:11" ht="25.5" x14ac:dyDescent="0.25">
      <c r="A121" s="144" t="s">
        <v>333</v>
      </c>
      <c r="B121" s="74" t="s">
        <v>173</v>
      </c>
      <c r="C121" s="75">
        <v>18</v>
      </c>
      <c r="D121" s="75">
        <v>6</v>
      </c>
      <c r="E121" s="76" t="s">
        <v>176</v>
      </c>
      <c r="F121" s="77" t="s">
        <v>261</v>
      </c>
      <c r="G121" s="77" t="s">
        <v>13</v>
      </c>
      <c r="H121" s="78">
        <f t="shared" si="2"/>
        <v>5.39</v>
      </c>
      <c r="I121" s="81"/>
      <c r="K121" s="163"/>
    </row>
    <row r="122" spans="1:11" x14ac:dyDescent="0.25">
      <c r="A122" s="144" t="s">
        <v>333</v>
      </c>
      <c r="B122" s="74" t="s">
        <v>173</v>
      </c>
      <c r="C122" s="75">
        <v>14</v>
      </c>
      <c r="D122" s="75">
        <v>6</v>
      </c>
      <c r="E122" s="77" t="s">
        <v>177</v>
      </c>
      <c r="F122" s="77" t="s">
        <v>262</v>
      </c>
      <c r="G122" s="77" t="s">
        <v>13</v>
      </c>
      <c r="H122" s="78">
        <f t="shared" si="2"/>
        <v>1.1759999999999999</v>
      </c>
      <c r="I122" s="81"/>
      <c r="K122" s="163"/>
    </row>
    <row r="123" spans="1:11" x14ac:dyDescent="0.25">
      <c r="A123" s="144" t="s">
        <v>333</v>
      </c>
      <c r="B123" s="74" t="s">
        <v>173</v>
      </c>
      <c r="C123" s="75">
        <v>15</v>
      </c>
      <c r="D123" s="75">
        <v>6</v>
      </c>
      <c r="E123" s="77" t="s">
        <v>111</v>
      </c>
      <c r="F123" s="77" t="s">
        <v>263</v>
      </c>
      <c r="G123" s="77" t="s">
        <v>13</v>
      </c>
      <c r="H123" s="78">
        <f t="shared" si="2"/>
        <v>0.432</v>
      </c>
      <c r="I123" s="81"/>
      <c r="K123" s="163"/>
    </row>
    <row r="124" spans="1:11" x14ac:dyDescent="0.25">
      <c r="A124" s="144" t="s">
        <v>333</v>
      </c>
      <c r="B124" s="74" t="s">
        <v>173</v>
      </c>
      <c r="C124" s="75">
        <v>16</v>
      </c>
      <c r="D124" s="75">
        <v>6</v>
      </c>
      <c r="E124" s="83" t="s">
        <v>178</v>
      </c>
      <c r="F124" s="77" t="s">
        <v>264</v>
      </c>
      <c r="G124" s="77" t="s">
        <v>13</v>
      </c>
      <c r="H124" s="74">
        <f t="shared" si="2"/>
        <v>4.0999999999999996</v>
      </c>
      <c r="I124" s="81"/>
      <c r="K124" s="163"/>
    </row>
    <row r="125" spans="1:11" x14ac:dyDescent="0.25">
      <c r="A125" s="144" t="s">
        <v>333</v>
      </c>
      <c r="B125" s="74" t="s">
        <v>173</v>
      </c>
      <c r="C125" s="75">
        <v>17</v>
      </c>
      <c r="D125" s="75">
        <v>6</v>
      </c>
      <c r="E125" s="76" t="s">
        <v>179</v>
      </c>
      <c r="F125" s="77" t="s">
        <v>265</v>
      </c>
      <c r="G125" s="77" t="s">
        <v>13</v>
      </c>
      <c r="H125" s="74">
        <f t="shared" si="2"/>
        <v>1.7</v>
      </c>
      <c r="I125" s="81"/>
      <c r="K125" s="163"/>
    </row>
    <row r="126" spans="1:11" x14ac:dyDescent="0.25">
      <c r="A126" s="144" t="s">
        <v>333</v>
      </c>
      <c r="B126" s="74" t="s">
        <v>180</v>
      </c>
      <c r="C126" s="75">
        <v>4</v>
      </c>
      <c r="D126" s="75">
        <v>6</v>
      </c>
      <c r="E126" s="76" t="s">
        <v>181</v>
      </c>
      <c r="F126" s="77" t="s">
        <v>266</v>
      </c>
      <c r="G126" s="77" t="s">
        <v>13</v>
      </c>
      <c r="H126" s="78">
        <f t="shared" si="2"/>
        <v>4.92</v>
      </c>
      <c r="I126" s="81"/>
      <c r="K126" s="163"/>
    </row>
    <row r="127" spans="1:11" x14ac:dyDescent="0.25">
      <c r="A127" s="144" t="s">
        <v>333</v>
      </c>
      <c r="B127" s="74" t="s">
        <v>180</v>
      </c>
      <c r="C127" s="75">
        <v>6</v>
      </c>
      <c r="D127" s="75">
        <v>6</v>
      </c>
      <c r="E127" s="76" t="s">
        <v>182</v>
      </c>
      <c r="F127" s="77" t="s">
        <v>267</v>
      </c>
      <c r="G127" s="77" t="s">
        <v>13</v>
      </c>
      <c r="H127" s="74">
        <f t="shared" si="2"/>
        <v>2.7</v>
      </c>
      <c r="I127" s="81"/>
      <c r="K127" s="163"/>
    </row>
    <row r="128" spans="1:11" x14ac:dyDescent="0.25">
      <c r="A128" s="144" t="s">
        <v>333</v>
      </c>
      <c r="B128" s="74" t="s">
        <v>180</v>
      </c>
      <c r="C128" s="75">
        <v>11</v>
      </c>
      <c r="D128" s="75">
        <v>6</v>
      </c>
      <c r="E128" s="77" t="s">
        <v>183</v>
      </c>
      <c r="F128" s="77" t="s">
        <v>268</v>
      </c>
      <c r="G128" s="77" t="s">
        <v>13</v>
      </c>
      <c r="H128" s="78">
        <f t="shared" si="2"/>
        <v>1.6319999999999999</v>
      </c>
      <c r="I128" s="81"/>
      <c r="K128" s="163"/>
    </row>
    <row r="129" spans="1:11" x14ac:dyDescent="0.25">
      <c r="A129" s="144" t="s">
        <v>333</v>
      </c>
      <c r="B129" s="74" t="s">
        <v>180</v>
      </c>
      <c r="C129" s="75">
        <v>10</v>
      </c>
      <c r="D129" s="75">
        <v>6</v>
      </c>
      <c r="E129" s="76" t="s">
        <v>184</v>
      </c>
      <c r="F129" s="77" t="s">
        <v>269</v>
      </c>
      <c r="G129" s="77" t="s">
        <v>13</v>
      </c>
      <c r="H129" s="78">
        <f t="shared" si="2"/>
        <v>1.9079999999999999</v>
      </c>
      <c r="I129" s="81"/>
      <c r="K129" s="163"/>
    </row>
    <row r="130" spans="1:11" x14ac:dyDescent="0.25">
      <c r="A130" s="144" t="s">
        <v>333</v>
      </c>
      <c r="B130" s="74" t="s">
        <v>180</v>
      </c>
      <c r="C130" s="75">
        <v>9</v>
      </c>
      <c r="D130" s="75">
        <v>6</v>
      </c>
      <c r="E130" s="83" t="s">
        <v>185</v>
      </c>
      <c r="F130" s="77" t="s">
        <v>270</v>
      </c>
      <c r="G130" s="77" t="s">
        <v>13</v>
      </c>
      <c r="H130" s="78">
        <f t="shared" si="2"/>
        <v>2.0139999999999998</v>
      </c>
      <c r="I130" s="81"/>
      <c r="K130" s="163"/>
    </row>
    <row r="131" spans="1:11" x14ac:dyDescent="0.25">
      <c r="A131" s="144" t="s">
        <v>333</v>
      </c>
      <c r="B131" s="74" t="s">
        <v>186</v>
      </c>
      <c r="C131" s="75">
        <v>3</v>
      </c>
      <c r="D131" s="75">
        <v>6</v>
      </c>
      <c r="E131" s="76" t="s">
        <v>187</v>
      </c>
      <c r="F131" s="77" t="s">
        <v>271</v>
      </c>
      <c r="G131" s="77" t="s">
        <v>13</v>
      </c>
      <c r="H131" s="78">
        <f t="shared" si="2"/>
        <v>2.2799999999999998</v>
      </c>
      <c r="I131" s="81"/>
      <c r="K131" s="163"/>
    </row>
    <row r="132" spans="1:11" x14ac:dyDescent="0.25">
      <c r="A132" s="144" t="s">
        <v>333</v>
      </c>
      <c r="B132" s="74" t="s">
        <v>186</v>
      </c>
      <c r="C132" s="75">
        <v>4</v>
      </c>
      <c r="D132" s="75">
        <v>6</v>
      </c>
      <c r="E132" s="83" t="s">
        <v>188</v>
      </c>
      <c r="F132" s="77" t="s">
        <v>272</v>
      </c>
      <c r="G132" s="77" t="s">
        <v>13</v>
      </c>
      <c r="H132" s="74">
        <f t="shared" si="2"/>
        <v>2.4</v>
      </c>
      <c r="I132" s="81"/>
      <c r="K132" s="163"/>
    </row>
    <row r="133" spans="1:11" x14ac:dyDescent="0.25">
      <c r="A133" s="144" t="s">
        <v>333</v>
      </c>
      <c r="B133" s="74" t="s">
        <v>186</v>
      </c>
      <c r="C133" s="75">
        <v>22</v>
      </c>
      <c r="D133" s="75">
        <v>6</v>
      </c>
      <c r="E133" s="76" t="s">
        <v>189</v>
      </c>
      <c r="F133" s="77" t="s">
        <v>267</v>
      </c>
      <c r="G133" s="77" t="s">
        <v>13</v>
      </c>
      <c r="H133" s="74">
        <f t="shared" si="2"/>
        <v>2.7</v>
      </c>
      <c r="I133" s="81"/>
      <c r="K133" s="163"/>
    </row>
    <row r="134" spans="1:11" x14ac:dyDescent="0.25">
      <c r="A134" s="144" t="s">
        <v>333</v>
      </c>
      <c r="B134" s="74" t="s">
        <v>186</v>
      </c>
      <c r="C134" s="75">
        <v>40</v>
      </c>
      <c r="D134" s="75">
        <v>6</v>
      </c>
      <c r="E134" s="76" t="s">
        <v>190</v>
      </c>
      <c r="F134" s="77" t="s">
        <v>273</v>
      </c>
      <c r="G134" s="77" t="s">
        <v>13</v>
      </c>
      <c r="H134" s="78">
        <f t="shared" si="2"/>
        <v>3.85</v>
      </c>
      <c r="I134" s="81"/>
      <c r="K134" s="163"/>
    </row>
    <row r="135" spans="1:11" x14ac:dyDescent="0.25">
      <c r="A135" s="144" t="s">
        <v>333</v>
      </c>
      <c r="B135" s="74" t="s">
        <v>191</v>
      </c>
      <c r="C135" s="75">
        <v>6</v>
      </c>
      <c r="D135" s="75">
        <v>6</v>
      </c>
      <c r="E135" s="76" t="s">
        <v>192</v>
      </c>
      <c r="F135" s="77" t="s">
        <v>274</v>
      </c>
      <c r="G135" s="77" t="s">
        <v>13</v>
      </c>
      <c r="H135" s="78">
        <f t="shared" si="2"/>
        <v>0.55200000000000005</v>
      </c>
      <c r="I135" s="81"/>
      <c r="K135" s="163"/>
    </row>
    <row r="136" spans="1:11" x14ac:dyDescent="0.25">
      <c r="A136" s="144" t="s">
        <v>333</v>
      </c>
      <c r="B136" s="74" t="s">
        <v>191</v>
      </c>
      <c r="C136" s="75">
        <v>8</v>
      </c>
      <c r="D136" s="75">
        <v>6</v>
      </c>
      <c r="E136" s="77" t="s">
        <v>193</v>
      </c>
      <c r="F136" s="77" t="s">
        <v>275</v>
      </c>
      <c r="G136" s="77" t="s">
        <v>13</v>
      </c>
      <c r="H136" s="78">
        <f t="shared" si="2"/>
        <v>0.35399999999999998</v>
      </c>
      <c r="I136" s="81"/>
      <c r="K136" s="163"/>
    </row>
    <row r="137" spans="1:11" x14ac:dyDescent="0.25">
      <c r="A137" s="144" t="s">
        <v>333</v>
      </c>
      <c r="B137" s="74" t="s">
        <v>191</v>
      </c>
      <c r="C137" s="75">
        <v>14</v>
      </c>
      <c r="D137" s="75">
        <v>6</v>
      </c>
      <c r="E137" s="76" t="s">
        <v>194</v>
      </c>
      <c r="F137" s="77">
        <v>495</v>
      </c>
      <c r="G137" s="77" t="s">
        <v>13</v>
      </c>
      <c r="H137" s="78">
        <f t="shared" si="2"/>
        <v>0.99</v>
      </c>
      <c r="I137" s="81"/>
      <c r="K137" s="163"/>
    </row>
    <row r="138" spans="1:11" x14ac:dyDescent="0.25">
      <c r="A138" s="144" t="s">
        <v>333</v>
      </c>
      <c r="B138" s="74" t="s">
        <v>191</v>
      </c>
      <c r="C138" s="75">
        <v>18</v>
      </c>
      <c r="D138" s="75">
        <v>6</v>
      </c>
      <c r="E138" s="83" t="s">
        <v>195</v>
      </c>
      <c r="F138" s="77" t="s">
        <v>276</v>
      </c>
      <c r="G138" s="77" t="s">
        <v>13</v>
      </c>
      <c r="H138" s="78">
        <f t="shared" si="2"/>
        <v>0.91800000000000004</v>
      </c>
      <c r="I138" s="81"/>
      <c r="K138" s="163"/>
    </row>
    <row r="139" spans="1:11" x14ac:dyDescent="0.25">
      <c r="A139" s="144" t="s">
        <v>333</v>
      </c>
      <c r="B139" s="74" t="s">
        <v>196</v>
      </c>
      <c r="C139" s="75">
        <v>5</v>
      </c>
      <c r="D139" s="75">
        <v>6</v>
      </c>
      <c r="E139" s="79" t="s">
        <v>197</v>
      </c>
      <c r="F139" s="77" t="s">
        <v>277</v>
      </c>
      <c r="G139" s="77" t="s">
        <v>13</v>
      </c>
      <c r="H139" s="78">
        <f t="shared" si="2"/>
        <v>5.17</v>
      </c>
      <c r="I139" s="81"/>
      <c r="K139" s="163"/>
    </row>
    <row r="140" spans="1:11" ht="25.5" x14ac:dyDescent="0.25">
      <c r="A140" s="144" t="s">
        <v>333</v>
      </c>
      <c r="B140" s="74" t="s">
        <v>196</v>
      </c>
      <c r="C140" s="75">
        <v>4</v>
      </c>
      <c r="D140" s="75">
        <v>6</v>
      </c>
      <c r="E140" s="76" t="s">
        <v>198</v>
      </c>
      <c r="F140" s="77" t="s">
        <v>278</v>
      </c>
      <c r="G140" s="77" t="s">
        <v>13</v>
      </c>
      <c r="H140" s="78">
        <f t="shared" si="2"/>
        <v>6.7320000000000002</v>
      </c>
      <c r="I140" s="81"/>
      <c r="K140" s="163"/>
    </row>
    <row r="141" spans="1:11" ht="25.5" x14ac:dyDescent="0.25">
      <c r="A141" s="144" t="s">
        <v>333</v>
      </c>
      <c r="B141" s="74" t="s">
        <v>196</v>
      </c>
      <c r="C141" s="75">
        <v>9</v>
      </c>
      <c r="D141" s="75">
        <v>6</v>
      </c>
      <c r="E141" s="77" t="s">
        <v>199</v>
      </c>
      <c r="F141" s="77" t="s">
        <v>279</v>
      </c>
      <c r="G141" s="77" t="s">
        <v>13</v>
      </c>
      <c r="H141" s="78">
        <f t="shared" si="2"/>
        <v>6.0419999999999998</v>
      </c>
      <c r="I141" s="81"/>
      <c r="K141" s="163"/>
    </row>
    <row r="142" spans="1:11" x14ac:dyDescent="0.25">
      <c r="A142" s="144" t="s">
        <v>333</v>
      </c>
      <c r="B142" s="74" t="s">
        <v>196</v>
      </c>
      <c r="C142" s="75">
        <v>10</v>
      </c>
      <c r="D142" s="75">
        <v>6</v>
      </c>
      <c r="E142" s="76" t="s">
        <v>200</v>
      </c>
      <c r="F142" s="77" t="s">
        <v>280</v>
      </c>
      <c r="G142" s="77" t="s">
        <v>13</v>
      </c>
      <c r="H142" s="78">
        <f t="shared" si="2"/>
        <v>2.16</v>
      </c>
      <c r="I142" s="81"/>
      <c r="K142" s="163"/>
    </row>
    <row r="143" spans="1:11" ht="25.5" x14ac:dyDescent="0.25">
      <c r="A143" s="144" t="s">
        <v>333</v>
      </c>
      <c r="B143" s="74" t="s">
        <v>196</v>
      </c>
      <c r="C143" s="75">
        <v>11</v>
      </c>
      <c r="D143" s="75">
        <v>6</v>
      </c>
      <c r="E143" s="76" t="s">
        <v>201</v>
      </c>
      <c r="F143" s="77" t="s">
        <v>281</v>
      </c>
      <c r="G143" s="77" t="s">
        <v>13</v>
      </c>
      <c r="H143" s="74">
        <f t="shared" si="2"/>
        <v>4.5</v>
      </c>
      <c r="I143" s="81"/>
      <c r="K143" s="163"/>
    </row>
    <row r="144" spans="1:11" x14ac:dyDescent="0.25">
      <c r="A144" s="144" t="s">
        <v>333</v>
      </c>
      <c r="B144" s="74" t="s">
        <v>124</v>
      </c>
      <c r="C144" s="75">
        <v>3</v>
      </c>
      <c r="D144" s="75">
        <v>6</v>
      </c>
      <c r="E144" s="77" t="s">
        <v>202</v>
      </c>
      <c r="F144" s="77" t="s">
        <v>282</v>
      </c>
      <c r="G144" s="77" t="s">
        <v>13</v>
      </c>
      <c r="H144" s="78">
        <f t="shared" si="2"/>
        <v>1.1000000000000001</v>
      </c>
      <c r="I144" s="81"/>
      <c r="K144" s="163"/>
    </row>
    <row r="145" spans="1:11" ht="25.5" x14ac:dyDescent="0.25">
      <c r="A145" s="144" t="s">
        <v>333</v>
      </c>
      <c r="B145" s="74" t="s">
        <v>124</v>
      </c>
      <c r="C145" s="75">
        <v>7</v>
      </c>
      <c r="D145" s="75">
        <v>6</v>
      </c>
      <c r="E145" s="76" t="s">
        <v>203</v>
      </c>
      <c r="F145" s="77" t="s">
        <v>283</v>
      </c>
      <c r="G145" s="77" t="s">
        <v>13</v>
      </c>
      <c r="H145" s="78">
        <f t="shared" si="2"/>
        <v>3.12</v>
      </c>
      <c r="I145" s="81"/>
      <c r="K145" s="163"/>
    </row>
    <row r="146" spans="1:11" x14ac:dyDescent="0.25">
      <c r="A146" s="144" t="s">
        <v>333</v>
      </c>
      <c r="B146" s="74" t="s">
        <v>124</v>
      </c>
      <c r="C146" s="75">
        <v>8</v>
      </c>
      <c r="D146" s="75">
        <v>6</v>
      </c>
      <c r="E146" s="77" t="s">
        <v>193</v>
      </c>
      <c r="F146" s="77" t="s">
        <v>284</v>
      </c>
      <c r="G146" s="77" t="s">
        <v>13</v>
      </c>
      <c r="H146" s="74">
        <f t="shared" si="2"/>
        <v>0.20399999999999999</v>
      </c>
      <c r="I146" s="81"/>
      <c r="K146" s="163"/>
    </row>
    <row r="147" spans="1:11" x14ac:dyDescent="0.25">
      <c r="A147" s="144" t="s">
        <v>333</v>
      </c>
      <c r="B147" s="74" t="s">
        <v>124</v>
      </c>
      <c r="C147" s="75">
        <v>9</v>
      </c>
      <c r="D147" s="75">
        <v>6</v>
      </c>
      <c r="E147" s="76" t="s">
        <v>204</v>
      </c>
      <c r="F147" s="77" t="s">
        <v>285</v>
      </c>
      <c r="G147" s="77" t="s">
        <v>13</v>
      </c>
      <c r="H147" s="74">
        <f t="shared" si="2"/>
        <v>2.1</v>
      </c>
      <c r="I147" s="81"/>
      <c r="K147" s="163"/>
    </row>
    <row r="148" spans="1:11" x14ac:dyDescent="0.25">
      <c r="A148" s="144" t="s">
        <v>333</v>
      </c>
      <c r="B148" s="74" t="s">
        <v>124</v>
      </c>
      <c r="C148" s="75">
        <v>12</v>
      </c>
      <c r="D148" s="75"/>
      <c r="E148" s="77" t="s">
        <v>205</v>
      </c>
      <c r="F148" s="77" t="s">
        <v>286</v>
      </c>
      <c r="G148" s="77" t="s">
        <v>13</v>
      </c>
      <c r="H148" s="78">
        <f t="shared" si="2"/>
        <v>0.45600000000000002</v>
      </c>
      <c r="I148" s="81"/>
      <c r="K148" s="163"/>
    </row>
    <row r="149" spans="1:11" x14ac:dyDescent="0.25">
      <c r="A149" s="144" t="s">
        <v>333</v>
      </c>
      <c r="B149" s="74" t="s">
        <v>124</v>
      </c>
      <c r="C149" s="75">
        <v>13</v>
      </c>
      <c r="D149" s="75">
        <v>6</v>
      </c>
      <c r="E149" s="83" t="s">
        <v>206</v>
      </c>
      <c r="F149" s="77" t="s">
        <v>287</v>
      </c>
      <c r="G149" s="77" t="s">
        <v>13</v>
      </c>
      <c r="H149" s="78">
        <f t="shared" si="2"/>
        <v>0.66</v>
      </c>
      <c r="I149" s="81"/>
      <c r="K149" s="163"/>
    </row>
    <row r="150" spans="1:11" x14ac:dyDescent="0.25">
      <c r="A150" s="144" t="s">
        <v>333</v>
      </c>
      <c r="B150" s="74" t="s">
        <v>124</v>
      </c>
      <c r="C150" s="75">
        <v>19</v>
      </c>
      <c r="D150" s="75">
        <v>6</v>
      </c>
      <c r="E150" s="77" t="s">
        <v>207</v>
      </c>
      <c r="F150" s="77" t="s">
        <v>288</v>
      </c>
      <c r="G150" s="77" t="s">
        <v>13</v>
      </c>
      <c r="H150" s="78">
        <f t="shared" si="2"/>
        <v>1.68</v>
      </c>
      <c r="I150" s="81"/>
      <c r="K150" s="163"/>
    </row>
    <row r="151" spans="1:11" x14ac:dyDescent="0.25">
      <c r="A151" s="144" t="s">
        <v>332</v>
      </c>
      <c r="B151" s="74" t="s">
        <v>208</v>
      </c>
      <c r="C151" s="75">
        <v>4</v>
      </c>
      <c r="D151" s="75">
        <v>6</v>
      </c>
      <c r="E151" s="77" t="s">
        <v>209</v>
      </c>
      <c r="F151" s="77" t="s">
        <v>289</v>
      </c>
      <c r="G151" s="77" t="s">
        <v>13</v>
      </c>
      <c r="H151" s="78">
        <f t="shared" si="2"/>
        <v>0.312</v>
      </c>
      <c r="I151" s="81"/>
      <c r="K151" s="163"/>
    </row>
    <row r="152" spans="1:11" x14ac:dyDescent="0.25">
      <c r="A152" s="144" t="s">
        <v>332</v>
      </c>
      <c r="B152" s="74" t="s">
        <v>208</v>
      </c>
      <c r="C152" s="75">
        <v>6</v>
      </c>
      <c r="D152" s="75">
        <v>6</v>
      </c>
      <c r="E152" s="77" t="s">
        <v>210</v>
      </c>
      <c r="F152" s="77" t="s">
        <v>290</v>
      </c>
      <c r="G152" s="77" t="s">
        <v>13</v>
      </c>
      <c r="H152" s="78">
        <f t="shared" si="2"/>
        <v>1.62</v>
      </c>
      <c r="I152" s="81"/>
      <c r="K152" s="163"/>
    </row>
    <row r="153" spans="1:11" x14ac:dyDescent="0.25">
      <c r="A153" s="144" t="s">
        <v>332</v>
      </c>
      <c r="B153" s="74" t="s">
        <v>208</v>
      </c>
      <c r="C153" s="75">
        <v>8</v>
      </c>
      <c r="D153" s="75">
        <v>6</v>
      </c>
      <c r="E153" s="76" t="s">
        <v>211</v>
      </c>
      <c r="F153" s="77" t="s">
        <v>251</v>
      </c>
      <c r="G153" s="77" t="s">
        <v>13</v>
      </c>
      <c r="H153" s="78">
        <f t="shared" si="2"/>
        <v>0.96</v>
      </c>
      <c r="I153" s="81"/>
      <c r="K153" s="163"/>
    </row>
    <row r="154" spans="1:11" x14ac:dyDescent="0.25">
      <c r="A154" s="144" t="s">
        <v>332</v>
      </c>
      <c r="B154" s="74" t="s">
        <v>208</v>
      </c>
      <c r="C154" s="75">
        <v>14</v>
      </c>
      <c r="D154" s="75">
        <v>6</v>
      </c>
      <c r="E154" s="54" t="s">
        <v>212</v>
      </c>
      <c r="F154" s="77" t="s">
        <v>291</v>
      </c>
      <c r="G154" s="77" t="s">
        <v>13</v>
      </c>
      <c r="H154" s="78">
        <f t="shared" si="2"/>
        <v>0.84</v>
      </c>
      <c r="I154" s="81"/>
      <c r="K154" s="163"/>
    </row>
    <row r="155" spans="1:11" x14ac:dyDescent="0.25">
      <c r="A155" s="144" t="s">
        <v>332</v>
      </c>
      <c r="B155" s="74" t="s">
        <v>208</v>
      </c>
      <c r="C155" s="75">
        <v>16</v>
      </c>
      <c r="D155" s="75">
        <v>6</v>
      </c>
      <c r="E155" s="77" t="s">
        <v>213</v>
      </c>
      <c r="F155" s="77" t="s">
        <v>292</v>
      </c>
      <c r="G155" s="77" t="s">
        <v>13</v>
      </c>
      <c r="H155" s="78">
        <f t="shared" si="2"/>
        <v>3.36</v>
      </c>
      <c r="I155" s="81"/>
      <c r="K155" s="163"/>
    </row>
    <row r="156" spans="1:11" ht="25.5" x14ac:dyDescent="0.25">
      <c r="A156" s="144" t="s">
        <v>332</v>
      </c>
      <c r="B156" s="74" t="s">
        <v>214</v>
      </c>
      <c r="C156" s="75">
        <v>1</v>
      </c>
      <c r="D156" s="75">
        <v>6</v>
      </c>
      <c r="E156" s="77" t="s">
        <v>111</v>
      </c>
      <c r="F156" s="77" t="s">
        <v>293</v>
      </c>
      <c r="G156" s="77" t="s">
        <v>13</v>
      </c>
      <c r="H156" s="78">
        <f t="shared" si="2"/>
        <v>0.24</v>
      </c>
      <c r="I156" s="81"/>
      <c r="K156" s="163"/>
    </row>
    <row r="157" spans="1:11" ht="25.5" x14ac:dyDescent="0.25">
      <c r="A157" s="144" t="s">
        <v>332</v>
      </c>
      <c r="B157" s="74" t="s">
        <v>214</v>
      </c>
      <c r="C157" s="75">
        <v>2</v>
      </c>
      <c r="D157" s="75">
        <v>6</v>
      </c>
      <c r="E157" s="83" t="s">
        <v>215</v>
      </c>
      <c r="F157" s="77" t="s">
        <v>294</v>
      </c>
      <c r="G157" s="77" t="s">
        <v>13</v>
      </c>
      <c r="H157" s="78">
        <f t="shared" si="2"/>
        <v>1.43</v>
      </c>
      <c r="I157" s="81"/>
      <c r="K157" s="163"/>
    </row>
    <row r="158" spans="1:11" ht="25.5" x14ac:dyDescent="0.25">
      <c r="A158" s="144" t="s">
        <v>332</v>
      </c>
      <c r="B158" s="74" t="s">
        <v>214</v>
      </c>
      <c r="C158" s="75">
        <v>18</v>
      </c>
      <c r="D158" s="75">
        <v>6</v>
      </c>
      <c r="E158" s="76" t="s">
        <v>216</v>
      </c>
      <c r="F158" s="77" t="s">
        <v>295</v>
      </c>
      <c r="G158" s="77" t="s">
        <v>13</v>
      </c>
      <c r="H158" s="78">
        <f t="shared" si="2"/>
        <v>0.30599999999999999</v>
      </c>
      <c r="I158" s="81"/>
      <c r="K158" s="163"/>
    </row>
    <row r="159" spans="1:11" ht="25.5" x14ac:dyDescent="0.25">
      <c r="A159" s="144" t="s">
        <v>333</v>
      </c>
      <c r="B159" s="74" t="s">
        <v>217</v>
      </c>
      <c r="C159" s="75">
        <v>4</v>
      </c>
      <c r="D159" s="75">
        <v>6</v>
      </c>
      <c r="E159" s="76" t="s">
        <v>218</v>
      </c>
      <c r="F159" s="77" t="s">
        <v>296</v>
      </c>
      <c r="G159" s="77" t="s">
        <v>13</v>
      </c>
      <c r="H159" s="74">
        <f t="shared" si="2"/>
        <v>2.2040000000000002</v>
      </c>
      <c r="I159" s="81"/>
      <c r="K159" s="163"/>
    </row>
    <row r="160" spans="1:11" ht="25.5" x14ac:dyDescent="0.25">
      <c r="A160" s="144" t="s">
        <v>333</v>
      </c>
      <c r="B160" s="74" t="s">
        <v>217</v>
      </c>
      <c r="C160" s="75">
        <v>8</v>
      </c>
      <c r="D160" s="75">
        <v>6</v>
      </c>
      <c r="E160" s="83" t="s">
        <v>219</v>
      </c>
      <c r="F160" s="77" t="s">
        <v>297</v>
      </c>
      <c r="G160" s="77" t="s">
        <v>13</v>
      </c>
      <c r="H160" s="78">
        <f t="shared" si="2"/>
        <v>6.2539999999999996</v>
      </c>
      <c r="I160" s="81"/>
      <c r="K160" s="163"/>
    </row>
    <row r="161" spans="1:11" ht="25.5" x14ac:dyDescent="0.25">
      <c r="A161" s="144" t="s">
        <v>333</v>
      </c>
      <c r="B161" s="74" t="s">
        <v>217</v>
      </c>
      <c r="C161" s="75">
        <v>14</v>
      </c>
      <c r="D161" s="75">
        <v>6</v>
      </c>
      <c r="E161" s="76" t="s">
        <v>220</v>
      </c>
      <c r="F161" s="77" t="s">
        <v>298</v>
      </c>
      <c r="G161" s="77" t="s">
        <v>13</v>
      </c>
      <c r="H161" s="78">
        <f t="shared" si="2"/>
        <v>2.226</v>
      </c>
      <c r="I161" s="81"/>
      <c r="K161" s="163"/>
    </row>
    <row r="162" spans="1:11" ht="25.5" x14ac:dyDescent="0.25">
      <c r="A162" s="144" t="s">
        <v>333</v>
      </c>
      <c r="B162" s="74" t="s">
        <v>217</v>
      </c>
      <c r="C162" s="75">
        <v>16</v>
      </c>
      <c r="D162" s="75">
        <v>6</v>
      </c>
      <c r="E162" s="74" t="s">
        <v>221</v>
      </c>
      <c r="F162" s="77" t="s">
        <v>299</v>
      </c>
      <c r="G162" s="77" t="s">
        <v>13</v>
      </c>
      <c r="H162" s="78">
        <f t="shared" si="2"/>
        <v>3.64</v>
      </c>
      <c r="I162" s="81"/>
      <c r="K162" s="163"/>
    </row>
    <row r="163" spans="1:11" ht="25.5" x14ac:dyDescent="0.25">
      <c r="A163" s="144" t="s">
        <v>333</v>
      </c>
      <c r="B163" s="74" t="s">
        <v>217</v>
      </c>
      <c r="C163" s="75">
        <v>18</v>
      </c>
      <c r="D163" s="75">
        <v>6</v>
      </c>
      <c r="E163" s="76" t="s">
        <v>222</v>
      </c>
      <c r="F163" s="77" t="s">
        <v>300</v>
      </c>
      <c r="G163" s="77" t="s">
        <v>13</v>
      </c>
      <c r="H163" s="78">
        <f t="shared" ref="H163:H175" si="3">F163*G163/10000</f>
        <v>4.6440000000000001</v>
      </c>
      <c r="I163" s="81"/>
      <c r="K163" s="163"/>
    </row>
    <row r="164" spans="1:11" x14ac:dyDescent="0.25">
      <c r="A164" s="144" t="s">
        <v>332</v>
      </c>
      <c r="B164" s="74" t="s">
        <v>223</v>
      </c>
      <c r="C164" s="75">
        <v>1</v>
      </c>
      <c r="D164" s="75">
        <v>6</v>
      </c>
      <c r="E164" s="76" t="s">
        <v>224</v>
      </c>
      <c r="F164" s="77" t="s">
        <v>301</v>
      </c>
      <c r="G164" s="77" t="s">
        <v>13</v>
      </c>
      <c r="H164" s="78">
        <f t="shared" si="3"/>
        <v>0.48</v>
      </c>
      <c r="I164" s="81"/>
      <c r="K164" s="163"/>
    </row>
    <row r="165" spans="1:11" x14ac:dyDescent="0.25">
      <c r="A165" s="144" t="s">
        <v>332</v>
      </c>
      <c r="B165" s="74" t="s">
        <v>223</v>
      </c>
      <c r="C165" s="75">
        <v>16</v>
      </c>
      <c r="D165" s="75">
        <v>6</v>
      </c>
      <c r="E165" s="80" t="s">
        <v>225</v>
      </c>
      <c r="F165" s="77" t="s">
        <v>302</v>
      </c>
      <c r="G165" s="77" t="s">
        <v>13</v>
      </c>
      <c r="H165" s="78">
        <f t="shared" si="3"/>
        <v>3.8220000000000001</v>
      </c>
      <c r="I165" s="81"/>
      <c r="K165" s="163"/>
    </row>
    <row r="166" spans="1:11" x14ac:dyDescent="0.25">
      <c r="A166" s="144" t="s">
        <v>332</v>
      </c>
      <c r="B166" s="74" t="s">
        <v>223</v>
      </c>
      <c r="C166" s="75">
        <v>17</v>
      </c>
      <c r="D166" s="75">
        <v>6</v>
      </c>
      <c r="E166" s="77" t="s">
        <v>226</v>
      </c>
      <c r="F166" s="77" t="s">
        <v>303</v>
      </c>
      <c r="G166" s="77" t="s">
        <v>13</v>
      </c>
      <c r="H166" s="78">
        <f t="shared" si="3"/>
        <v>1.36</v>
      </c>
      <c r="I166" s="81"/>
      <c r="K166" s="163"/>
    </row>
    <row r="167" spans="1:11" x14ac:dyDescent="0.25">
      <c r="A167" s="144" t="s">
        <v>332</v>
      </c>
      <c r="B167" s="74" t="s">
        <v>223</v>
      </c>
      <c r="C167" s="75">
        <v>18</v>
      </c>
      <c r="D167" s="75">
        <v>6</v>
      </c>
      <c r="E167" s="80" t="s">
        <v>227</v>
      </c>
      <c r="F167" s="77" t="s">
        <v>304</v>
      </c>
      <c r="G167" s="77" t="s">
        <v>13</v>
      </c>
      <c r="H167" s="78">
        <f t="shared" si="3"/>
        <v>1.1200000000000001</v>
      </c>
      <c r="I167" s="81"/>
      <c r="K167" s="163"/>
    </row>
    <row r="168" spans="1:11" x14ac:dyDescent="0.25">
      <c r="A168" s="144" t="s">
        <v>332</v>
      </c>
      <c r="B168" s="74" t="s">
        <v>223</v>
      </c>
      <c r="C168" s="75">
        <v>31</v>
      </c>
      <c r="D168" s="75">
        <v>6</v>
      </c>
      <c r="E168" s="76" t="s">
        <v>228</v>
      </c>
      <c r="F168" s="77" t="s">
        <v>305</v>
      </c>
      <c r="G168" s="77" t="s">
        <v>13</v>
      </c>
      <c r="H168" s="78">
        <f t="shared" si="3"/>
        <v>2.052</v>
      </c>
      <c r="I168" s="81"/>
      <c r="K168" s="163"/>
    </row>
    <row r="169" spans="1:11" x14ac:dyDescent="0.25">
      <c r="A169" s="144" t="s">
        <v>333</v>
      </c>
      <c r="B169" s="74" t="s">
        <v>229</v>
      </c>
      <c r="C169" s="75">
        <v>13</v>
      </c>
      <c r="D169" s="75">
        <v>6</v>
      </c>
      <c r="E169" s="77" t="s">
        <v>230</v>
      </c>
      <c r="F169" s="77" t="s">
        <v>306</v>
      </c>
      <c r="G169" s="77" t="s">
        <v>13</v>
      </c>
      <c r="H169" s="78">
        <f t="shared" si="3"/>
        <v>2.6</v>
      </c>
      <c r="I169" s="81"/>
      <c r="K169" s="163"/>
    </row>
    <row r="170" spans="1:11" x14ac:dyDescent="0.25">
      <c r="A170" s="144" t="s">
        <v>333</v>
      </c>
      <c r="B170" s="74" t="s">
        <v>229</v>
      </c>
      <c r="C170" s="75">
        <v>18</v>
      </c>
      <c r="D170" s="75">
        <v>6</v>
      </c>
      <c r="E170" s="77" t="s">
        <v>230</v>
      </c>
      <c r="F170" s="77" t="s">
        <v>307</v>
      </c>
      <c r="G170" s="77" t="s">
        <v>13</v>
      </c>
      <c r="H170" s="78">
        <f t="shared" si="3"/>
        <v>2.8079999999999998</v>
      </c>
      <c r="I170" s="81"/>
      <c r="K170" s="163"/>
    </row>
    <row r="171" spans="1:11" x14ac:dyDescent="0.25">
      <c r="A171" s="144" t="s">
        <v>333</v>
      </c>
      <c r="B171" s="74" t="s">
        <v>231</v>
      </c>
      <c r="C171" s="75">
        <v>3</v>
      </c>
      <c r="D171" s="76">
        <v>6</v>
      </c>
      <c r="E171" s="76" t="s">
        <v>232</v>
      </c>
      <c r="F171" s="77" t="s">
        <v>308</v>
      </c>
      <c r="G171" s="77" t="s">
        <v>13</v>
      </c>
      <c r="H171" s="78">
        <f t="shared" si="3"/>
        <v>6.468</v>
      </c>
      <c r="I171" s="81"/>
      <c r="K171" s="163"/>
    </row>
    <row r="172" spans="1:11" ht="25.5" x14ac:dyDescent="0.25">
      <c r="A172" s="144" t="s">
        <v>333</v>
      </c>
      <c r="B172" s="74" t="s">
        <v>233</v>
      </c>
      <c r="C172" s="75">
        <v>2</v>
      </c>
      <c r="D172" s="75">
        <v>6</v>
      </c>
      <c r="E172" s="76" t="s">
        <v>234</v>
      </c>
      <c r="F172" s="77" t="s">
        <v>242</v>
      </c>
      <c r="G172" s="77" t="s">
        <v>13</v>
      </c>
      <c r="H172" s="74">
        <f t="shared" si="3"/>
        <v>3.9780000000000002</v>
      </c>
      <c r="I172" s="81"/>
      <c r="K172" s="163"/>
    </row>
    <row r="173" spans="1:11" x14ac:dyDescent="0.25">
      <c r="A173" s="144" t="s">
        <v>333</v>
      </c>
      <c r="B173" s="74" t="s">
        <v>233</v>
      </c>
      <c r="C173" s="75">
        <v>3</v>
      </c>
      <c r="D173" s="76">
        <v>6</v>
      </c>
      <c r="E173" s="77" t="s">
        <v>235</v>
      </c>
      <c r="F173" s="77" t="s">
        <v>309</v>
      </c>
      <c r="G173" s="77" t="s">
        <v>13</v>
      </c>
      <c r="H173" s="74">
        <f t="shared" si="3"/>
        <v>0.2</v>
      </c>
      <c r="I173" s="81"/>
      <c r="K173" s="163"/>
    </row>
    <row r="174" spans="1:11" ht="25.5" x14ac:dyDescent="0.25">
      <c r="A174" s="144" t="s">
        <v>333</v>
      </c>
      <c r="B174" s="74" t="s">
        <v>236</v>
      </c>
      <c r="C174" s="75">
        <v>1.6</v>
      </c>
      <c r="D174" s="75">
        <v>35</v>
      </c>
      <c r="E174" s="77" t="s">
        <v>237</v>
      </c>
      <c r="F174" s="77" t="s">
        <v>310</v>
      </c>
      <c r="G174" s="82">
        <v>30</v>
      </c>
      <c r="H174" s="78">
        <f t="shared" si="3"/>
        <v>3.105</v>
      </c>
      <c r="I174" s="81"/>
      <c r="K174" s="163"/>
    </row>
    <row r="175" spans="1:11" ht="25.5" x14ac:dyDescent="0.25">
      <c r="A175" s="144" t="s">
        <v>332</v>
      </c>
      <c r="B175" s="74" t="s">
        <v>238</v>
      </c>
      <c r="C175" s="75">
        <v>1.4</v>
      </c>
      <c r="D175" s="75">
        <v>35</v>
      </c>
      <c r="E175" s="76" t="s">
        <v>239</v>
      </c>
      <c r="F175" s="77" t="s">
        <v>311</v>
      </c>
      <c r="G175" s="82">
        <v>30</v>
      </c>
      <c r="H175" s="78">
        <f t="shared" si="3"/>
        <v>2.7749999999999999</v>
      </c>
      <c r="I175" s="81"/>
      <c r="K175" s="163"/>
    </row>
    <row r="176" spans="1:11" x14ac:dyDescent="0.25">
      <c r="A176" s="132"/>
      <c r="B176" s="15"/>
      <c r="C176" s="15"/>
      <c r="D176" s="15"/>
      <c r="E176" s="397" t="s">
        <v>312</v>
      </c>
      <c r="F176" s="397"/>
      <c r="G176" s="397"/>
      <c r="H176" s="26">
        <f>SUM(H98:H175)</f>
        <v>186.58600000000004</v>
      </c>
      <c r="I176" s="24"/>
    </row>
    <row r="177" spans="1:11" ht="15.75" thickBot="1" x14ac:dyDescent="0.3">
      <c r="A177" s="139"/>
      <c r="B177" s="33"/>
      <c r="C177" s="33"/>
      <c r="D177" s="33"/>
      <c r="E177" s="33"/>
      <c r="F177" s="398" t="s">
        <v>43</v>
      </c>
      <c r="G177" s="399"/>
      <c r="H177" s="34"/>
      <c r="I177" s="34">
        <f>SUM(I170:I175)</f>
        <v>0</v>
      </c>
    </row>
    <row r="178" spans="1:11" ht="15.75" thickBot="1" x14ac:dyDescent="0.3">
      <c r="A178" s="38"/>
      <c r="B178" s="39"/>
      <c r="C178" s="39"/>
      <c r="D178" s="39"/>
      <c r="E178" s="39"/>
      <c r="F178" s="39"/>
      <c r="G178" s="39"/>
      <c r="H178" s="39"/>
      <c r="I178" s="39"/>
    </row>
    <row r="179" spans="1:11" x14ac:dyDescent="0.25">
      <c r="A179" s="145" t="s">
        <v>313</v>
      </c>
      <c r="B179" s="146" t="s">
        <v>314</v>
      </c>
      <c r="C179" s="146">
        <v>6</v>
      </c>
      <c r="D179" s="146">
        <v>6</v>
      </c>
      <c r="E179" s="85" t="s">
        <v>315</v>
      </c>
      <c r="F179" s="70">
        <v>120</v>
      </c>
      <c r="G179" s="70">
        <v>15</v>
      </c>
      <c r="H179" s="71">
        <v>0.18</v>
      </c>
      <c r="I179" s="71"/>
    </row>
    <row r="180" spans="1:11" x14ac:dyDescent="0.25">
      <c r="A180" s="147" t="s">
        <v>313</v>
      </c>
      <c r="B180" s="84" t="s">
        <v>314</v>
      </c>
      <c r="C180" s="84">
        <v>8</v>
      </c>
      <c r="D180" s="84">
        <v>6</v>
      </c>
      <c r="E180" s="85" t="s">
        <v>316</v>
      </c>
      <c r="F180" s="70">
        <v>40</v>
      </c>
      <c r="G180" s="70">
        <v>10</v>
      </c>
      <c r="H180" s="71">
        <v>0.04</v>
      </c>
      <c r="I180" s="71"/>
      <c r="K180" s="97"/>
    </row>
    <row r="181" spans="1:11" x14ac:dyDescent="0.25">
      <c r="A181" s="145" t="s">
        <v>313</v>
      </c>
      <c r="B181" s="146" t="s">
        <v>314</v>
      </c>
      <c r="C181" s="146">
        <v>4</v>
      </c>
      <c r="D181" s="146">
        <v>6</v>
      </c>
      <c r="E181" s="85" t="s">
        <v>317</v>
      </c>
      <c r="F181" s="70">
        <v>90</v>
      </c>
      <c r="G181" s="70">
        <v>15</v>
      </c>
      <c r="H181" s="71">
        <v>0.13500000000000001</v>
      </c>
      <c r="I181" s="71"/>
      <c r="K181" s="97"/>
    </row>
    <row r="182" spans="1:11" ht="25.5" x14ac:dyDescent="0.25">
      <c r="A182" s="145" t="s">
        <v>313</v>
      </c>
      <c r="B182" s="146" t="s">
        <v>318</v>
      </c>
      <c r="C182" s="146">
        <v>1.2</v>
      </c>
      <c r="D182" s="146">
        <v>35</v>
      </c>
      <c r="E182" s="85" t="s">
        <v>319</v>
      </c>
      <c r="F182" s="70">
        <v>3250</v>
      </c>
      <c r="G182" s="70">
        <v>30</v>
      </c>
      <c r="H182" s="71">
        <v>9.75</v>
      </c>
      <c r="I182" s="71"/>
      <c r="K182" s="97"/>
    </row>
    <row r="183" spans="1:11" x14ac:dyDescent="0.25">
      <c r="A183" s="147" t="s">
        <v>320</v>
      </c>
      <c r="B183" s="84" t="s">
        <v>321</v>
      </c>
      <c r="C183" s="84">
        <v>4</v>
      </c>
      <c r="D183" s="84">
        <v>6</v>
      </c>
      <c r="E183" s="85" t="s">
        <v>322</v>
      </c>
      <c r="F183" s="70">
        <v>15</v>
      </c>
      <c r="G183" s="70">
        <v>10</v>
      </c>
      <c r="H183" s="71">
        <v>1.4999999999999999E-2</v>
      </c>
      <c r="I183" s="71"/>
      <c r="K183" s="97"/>
    </row>
    <row r="184" spans="1:11" x14ac:dyDescent="0.25">
      <c r="A184" s="420" t="s">
        <v>313</v>
      </c>
      <c r="B184" s="418" t="s">
        <v>323</v>
      </c>
      <c r="C184" s="418">
        <v>5</v>
      </c>
      <c r="D184" s="418">
        <v>6</v>
      </c>
      <c r="E184" s="85" t="s">
        <v>324</v>
      </c>
      <c r="F184" s="70">
        <v>60</v>
      </c>
      <c r="G184" s="70">
        <v>15</v>
      </c>
      <c r="H184" s="71">
        <v>0.09</v>
      </c>
      <c r="I184" s="71"/>
      <c r="K184" s="97"/>
    </row>
    <row r="185" spans="1:11" x14ac:dyDescent="0.25">
      <c r="A185" s="421"/>
      <c r="B185" s="419"/>
      <c r="C185" s="419"/>
      <c r="D185" s="419"/>
      <c r="E185" s="85" t="s">
        <v>325</v>
      </c>
      <c r="F185" s="70">
        <v>10</v>
      </c>
      <c r="G185" s="70">
        <v>15</v>
      </c>
      <c r="H185" s="71">
        <v>1.4999999999999999E-2</v>
      </c>
      <c r="I185" s="71"/>
      <c r="K185" s="97"/>
    </row>
    <row r="186" spans="1:11" x14ac:dyDescent="0.25">
      <c r="A186" s="147" t="s">
        <v>313</v>
      </c>
      <c r="B186" s="84" t="s">
        <v>323</v>
      </c>
      <c r="C186" s="84">
        <v>14</v>
      </c>
      <c r="D186" s="84">
        <v>6</v>
      </c>
      <c r="E186" s="73" t="s">
        <v>326</v>
      </c>
      <c r="F186" s="70">
        <v>5</v>
      </c>
      <c r="G186" s="70">
        <v>5</v>
      </c>
      <c r="H186" s="71">
        <v>2.5000000000000001E-3</v>
      </c>
      <c r="I186" s="71"/>
      <c r="K186" s="97"/>
    </row>
    <row r="187" spans="1:11" x14ac:dyDescent="0.25">
      <c r="A187" s="145" t="s">
        <v>313</v>
      </c>
      <c r="B187" s="86" t="s">
        <v>323</v>
      </c>
      <c r="C187" s="86">
        <v>15</v>
      </c>
      <c r="D187" s="86">
        <v>6</v>
      </c>
      <c r="E187" s="85" t="s">
        <v>327</v>
      </c>
      <c r="F187" s="70">
        <v>200</v>
      </c>
      <c r="G187" s="70">
        <v>10</v>
      </c>
      <c r="H187" s="72">
        <v>0.2</v>
      </c>
      <c r="I187" s="72"/>
      <c r="K187" s="97"/>
    </row>
    <row r="188" spans="1:11" x14ac:dyDescent="0.25">
      <c r="A188" s="147" t="s">
        <v>320</v>
      </c>
      <c r="B188" s="84" t="s">
        <v>328</v>
      </c>
      <c r="C188" s="84">
        <v>4</v>
      </c>
      <c r="D188" s="84">
        <v>6</v>
      </c>
      <c r="E188" s="73" t="s">
        <v>329</v>
      </c>
      <c r="F188" s="70">
        <v>20</v>
      </c>
      <c r="G188" s="70">
        <v>10</v>
      </c>
      <c r="H188" s="71">
        <v>0.02</v>
      </c>
      <c r="I188" s="71"/>
      <c r="K188" s="97"/>
    </row>
    <row r="189" spans="1:11" x14ac:dyDescent="0.25">
      <c r="A189" s="147" t="s">
        <v>320</v>
      </c>
      <c r="B189" s="84" t="s">
        <v>328</v>
      </c>
      <c r="C189" s="84">
        <v>6</v>
      </c>
      <c r="D189" s="84">
        <v>6</v>
      </c>
      <c r="E189" s="85" t="s">
        <v>330</v>
      </c>
      <c r="F189" s="70">
        <v>10</v>
      </c>
      <c r="G189" s="70">
        <v>10</v>
      </c>
      <c r="H189" s="70">
        <v>0.01</v>
      </c>
      <c r="I189" s="70"/>
      <c r="K189" s="97"/>
    </row>
    <row r="190" spans="1:11" s="69" customFormat="1" x14ac:dyDescent="0.25">
      <c r="A190" s="132"/>
      <c r="B190" s="55"/>
      <c r="C190" s="55"/>
      <c r="D190" s="55"/>
      <c r="E190" s="396" t="s">
        <v>331</v>
      </c>
      <c r="F190" s="396"/>
      <c r="G190" s="396"/>
      <c r="H190" s="26">
        <f>SUM(H179:H189)</f>
        <v>10.4575</v>
      </c>
      <c r="I190" s="24"/>
    </row>
    <row r="191" spans="1:11" s="69" customFormat="1" ht="15.75" thickBot="1" x14ac:dyDescent="0.3">
      <c r="A191" s="139"/>
      <c r="B191" s="148"/>
      <c r="C191" s="148"/>
      <c r="D191" s="148"/>
      <c r="E191" s="148"/>
      <c r="F191" s="392" t="s">
        <v>43</v>
      </c>
      <c r="G191" s="393"/>
      <c r="H191" s="149"/>
      <c r="I191" s="149">
        <f>SUM(I179:I189)</f>
        <v>0</v>
      </c>
    </row>
    <row r="192" spans="1:11" s="69" customFormat="1" ht="15.75" thickBot="1" x14ac:dyDescent="0.3">
      <c r="A192" s="38"/>
      <c r="B192" s="57"/>
      <c r="C192" s="57"/>
      <c r="D192" s="57"/>
      <c r="E192" s="57"/>
      <c r="F192" s="57"/>
      <c r="G192" s="57"/>
      <c r="H192" s="39"/>
      <c r="I192" s="39"/>
    </row>
    <row r="193" spans="1:12" ht="25.5" x14ac:dyDescent="0.25">
      <c r="A193" s="150" t="s">
        <v>360</v>
      </c>
      <c r="B193" s="88" t="s">
        <v>334</v>
      </c>
      <c r="C193" s="88">
        <v>13</v>
      </c>
      <c r="D193" s="90" t="s">
        <v>335</v>
      </c>
      <c r="E193" s="91" t="s">
        <v>336</v>
      </c>
      <c r="F193" s="89" t="s">
        <v>337</v>
      </c>
      <c r="G193" s="89" t="s">
        <v>13</v>
      </c>
      <c r="H193" s="93">
        <v>1.034</v>
      </c>
      <c r="I193" s="162">
        <v>14</v>
      </c>
      <c r="K193" s="163"/>
    </row>
    <row r="194" spans="1:12" ht="25.5" x14ac:dyDescent="0.25">
      <c r="A194" s="150" t="s">
        <v>360</v>
      </c>
      <c r="B194" s="88" t="s">
        <v>334</v>
      </c>
      <c r="C194" s="88">
        <v>25</v>
      </c>
      <c r="D194" s="90" t="s">
        <v>335</v>
      </c>
      <c r="E194" s="91" t="s">
        <v>338</v>
      </c>
      <c r="F194" s="89" t="s">
        <v>339</v>
      </c>
      <c r="G194" s="95" t="s">
        <v>13</v>
      </c>
      <c r="H194" s="93">
        <v>0.36</v>
      </c>
      <c r="I194" s="162">
        <v>3</v>
      </c>
      <c r="K194" s="163"/>
    </row>
    <row r="195" spans="1:12" ht="25.5" x14ac:dyDescent="0.25">
      <c r="A195" s="150" t="s">
        <v>360</v>
      </c>
      <c r="B195" s="88" t="s">
        <v>334</v>
      </c>
      <c r="C195" s="88">
        <v>26</v>
      </c>
      <c r="D195" s="90" t="s">
        <v>335</v>
      </c>
      <c r="E195" s="91" t="s">
        <v>340</v>
      </c>
      <c r="F195" s="89" t="s">
        <v>341</v>
      </c>
      <c r="G195" s="95" t="s">
        <v>13</v>
      </c>
      <c r="H195" s="94">
        <v>1.9</v>
      </c>
      <c r="I195" s="94"/>
      <c r="K195" s="163"/>
    </row>
    <row r="196" spans="1:12" x14ac:dyDescent="0.25">
      <c r="A196" s="150" t="s">
        <v>360</v>
      </c>
      <c r="B196" s="96" t="s">
        <v>342</v>
      </c>
      <c r="C196" s="88">
        <v>6</v>
      </c>
      <c r="D196" s="90" t="s">
        <v>335</v>
      </c>
      <c r="E196" s="91" t="s">
        <v>343</v>
      </c>
      <c r="F196" s="89" t="s">
        <v>344</v>
      </c>
      <c r="G196" s="95" t="s">
        <v>19</v>
      </c>
      <c r="H196" s="93">
        <v>0.13</v>
      </c>
      <c r="I196" s="93"/>
      <c r="K196" s="163"/>
    </row>
    <row r="197" spans="1:12" x14ac:dyDescent="0.25">
      <c r="A197" s="150" t="s">
        <v>360</v>
      </c>
      <c r="B197" s="96" t="s">
        <v>342</v>
      </c>
      <c r="C197" s="88">
        <v>10</v>
      </c>
      <c r="D197" s="90" t="s">
        <v>335</v>
      </c>
      <c r="E197" s="91" t="s">
        <v>345</v>
      </c>
      <c r="F197" s="89" t="s">
        <v>346</v>
      </c>
      <c r="G197" s="95" t="s">
        <v>13</v>
      </c>
      <c r="H197" s="94">
        <v>0.6</v>
      </c>
      <c r="I197" s="94"/>
      <c r="K197" s="163"/>
    </row>
    <row r="198" spans="1:12" x14ac:dyDescent="0.25">
      <c r="A198" s="150" t="s">
        <v>360</v>
      </c>
      <c r="B198" s="96" t="s">
        <v>342</v>
      </c>
      <c r="C198" s="88">
        <v>11</v>
      </c>
      <c r="D198" s="90" t="s">
        <v>335</v>
      </c>
      <c r="E198" s="91" t="s">
        <v>347</v>
      </c>
      <c r="F198" s="89" t="s">
        <v>291</v>
      </c>
      <c r="G198" s="95" t="s">
        <v>348</v>
      </c>
      <c r="H198" s="93">
        <v>0.63</v>
      </c>
      <c r="I198" s="93"/>
      <c r="K198" s="163"/>
    </row>
    <row r="199" spans="1:12" ht="63.75" x14ac:dyDescent="0.25">
      <c r="A199" s="150" t="s">
        <v>360</v>
      </c>
      <c r="B199" s="96" t="s">
        <v>349</v>
      </c>
      <c r="C199" s="88">
        <v>7</v>
      </c>
      <c r="D199" s="92" t="s">
        <v>335</v>
      </c>
      <c r="E199" s="89" t="s">
        <v>350</v>
      </c>
      <c r="F199" s="89" t="s">
        <v>351</v>
      </c>
      <c r="G199" s="95" t="s">
        <v>352</v>
      </c>
      <c r="H199" s="93">
        <v>2.1419999999999999</v>
      </c>
      <c r="I199" s="93"/>
      <c r="K199" s="163"/>
    </row>
    <row r="200" spans="1:12" ht="51" x14ac:dyDescent="0.25">
      <c r="A200" s="150" t="s">
        <v>360</v>
      </c>
      <c r="B200" s="96" t="s">
        <v>349</v>
      </c>
      <c r="C200" s="88">
        <v>16</v>
      </c>
      <c r="D200" s="92" t="s">
        <v>335</v>
      </c>
      <c r="E200" s="89" t="s">
        <v>353</v>
      </c>
      <c r="F200" s="89" t="s">
        <v>354</v>
      </c>
      <c r="G200" s="95" t="s">
        <v>352</v>
      </c>
      <c r="H200" s="93">
        <v>1.9259999999999999</v>
      </c>
      <c r="I200" s="93"/>
      <c r="K200" s="163"/>
    </row>
    <row r="201" spans="1:12" ht="25.5" x14ac:dyDescent="0.25">
      <c r="A201" s="150" t="s">
        <v>360</v>
      </c>
      <c r="B201" s="104" t="s">
        <v>355</v>
      </c>
      <c r="C201" s="104">
        <v>2.4</v>
      </c>
      <c r="D201" s="92" t="s">
        <v>356</v>
      </c>
      <c r="E201" s="104" t="s">
        <v>357</v>
      </c>
      <c r="F201" s="104">
        <v>1000</v>
      </c>
      <c r="G201" s="104">
        <v>33</v>
      </c>
      <c r="H201" s="89">
        <v>3.3</v>
      </c>
      <c r="I201" s="89"/>
      <c r="K201" s="163"/>
    </row>
    <row r="202" spans="1:12" s="87" customFormat="1" x14ac:dyDescent="0.25">
      <c r="A202" s="132"/>
      <c r="B202" s="55"/>
      <c r="C202" s="55"/>
      <c r="D202" s="55"/>
      <c r="E202" s="396" t="s">
        <v>358</v>
      </c>
      <c r="F202" s="396"/>
      <c r="G202" s="396"/>
      <c r="H202" s="26">
        <f>SUM(H193:H201)</f>
        <v>12.021999999999998</v>
      </c>
      <c r="I202" s="24"/>
    </row>
    <row r="203" spans="1:12" s="87" customFormat="1" ht="15.75" thickBot="1" x14ac:dyDescent="0.3">
      <c r="A203" s="139"/>
      <c r="B203" s="148"/>
      <c r="C203" s="148"/>
      <c r="D203" s="148"/>
      <c r="E203" s="148"/>
      <c r="F203" s="392" t="s">
        <v>43</v>
      </c>
      <c r="G203" s="393"/>
      <c r="H203" s="149"/>
      <c r="I203" s="151">
        <f>SUM(I193:I202)</f>
        <v>17</v>
      </c>
    </row>
    <row r="204" spans="1:12" s="87" customFormat="1" ht="15.75" thickBot="1" x14ac:dyDescent="0.3">
      <c r="A204" s="38"/>
      <c r="B204" s="57"/>
      <c r="C204" s="57"/>
      <c r="D204" s="57"/>
      <c r="E204" s="57"/>
      <c r="F204" s="57"/>
      <c r="G204" s="57"/>
      <c r="H204" s="39"/>
      <c r="I204" s="39"/>
    </row>
    <row r="205" spans="1:12" ht="25.5" x14ac:dyDescent="0.25">
      <c r="A205" s="152" t="s">
        <v>361</v>
      </c>
      <c r="B205" s="98" t="s">
        <v>362</v>
      </c>
      <c r="C205" s="99">
        <v>2.4</v>
      </c>
      <c r="D205" s="99">
        <v>35</v>
      </c>
      <c r="E205" s="98" t="s">
        <v>363</v>
      </c>
      <c r="F205" s="99">
        <v>3750</v>
      </c>
      <c r="G205" s="99">
        <v>30</v>
      </c>
      <c r="H205" s="99">
        <v>11.25</v>
      </c>
      <c r="I205" s="99"/>
      <c r="K205">
        <f t="shared" ref="K205:K237" si="4">F205*G205/10000</f>
        <v>11.25</v>
      </c>
      <c r="L205">
        <f t="shared" ref="L205:L236" si="5">H205-K205</f>
        <v>0</v>
      </c>
    </row>
    <row r="206" spans="1:12" x14ac:dyDescent="0.25">
      <c r="A206" s="152" t="s">
        <v>361</v>
      </c>
      <c r="B206" s="98" t="s">
        <v>364</v>
      </c>
      <c r="C206" s="99">
        <v>6</v>
      </c>
      <c r="D206" s="99">
        <v>6</v>
      </c>
      <c r="E206" s="98" t="s">
        <v>365</v>
      </c>
      <c r="F206" s="99">
        <v>550</v>
      </c>
      <c r="G206" s="99">
        <v>20</v>
      </c>
      <c r="H206" s="99">
        <f>F206*G206/10000</f>
        <v>1.1000000000000001</v>
      </c>
      <c r="I206" s="99"/>
      <c r="K206" s="97">
        <f t="shared" si="4"/>
        <v>1.1000000000000001</v>
      </c>
      <c r="L206" s="97">
        <f t="shared" si="5"/>
        <v>0</v>
      </c>
    </row>
    <row r="207" spans="1:12" x14ac:dyDescent="0.25">
      <c r="A207" s="152" t="s">
        <v>361</v>
      </c>
      <c r="B207" s="98" t="s">
        <v>364</v>
      </c>
      <c r="C207" s="99">
        <v>4</v>
      </c>
      <c r="D207" s="99">
        <v>6</v>
      </c>
      <c r="E207" s="98" t="s">
        <v>366</v>
      </c>
      <c r="F207" s="99">
        <v>1150</v>
      </c>
      <c r="G207" s="99">
        <v>20</v>
      </c>
      <c r="H207" s="99">
        <v>1.5</v>
      </c>
      <c r="I207" s="99"/>
      <c r="K207" s="97">
        <f t="shared" si="4"/>
        <v>2.2999999999999998</v>
      </c>
      <c r="L207" s="97">
        <f t="shared" si="5"/>
        <v>-0.79999999999999982</v>
      </c>
    </row>
    <row r="208" spans="1:12" x14ac:dyDescent="0.25">
      <c r="A208" s="152" t="s">
        <v>361</v>
      </c>
      <c r="B208" s="98" t="s">
        <v>364</v>
      </c>
      <c r="C208" s="99">
        <v>9</v>
      </c>
      <c r="D208" s="99">
        <v>6</v>
      </c>
      <c r="E208" s="101" t="s">
        <v>34</v>
      </c>
      <c r="F208" s="99">
        <v>100</v>
      </c>
      <c r="G208" s="99">
        <v>20</v>
      </c>
      <c r="H208" s="99">
        <v>0.12</v>
      </c>
      <c r="I208" s="99"/>
      <c r="K208" s="97">
        <f t="shared" si="4"/>
        <v>0.2</v>
      </c>
      <c r="L208" s="97">
        <f t="shared" si="5"/>
        <v>-8.0000000000000016E-2</v>
      </c>
    </row>
    <row r="209" spans="1:12" x14ac:dyDescent="0.25">
      <c r="A209" s="152" t="s">
        <v>361</v>
      </c>
      <c r="B209" s="98" t="s">
        <v>364</v>
      </c>
      <c r="C209" s="99">
        <v>10</v>
      </c>
      <c r="D209" s="99">
        <v>6</v>
      </c>
      <c r="E209" s="101" t="s">
        <v>367</v>
      </c>
      <c r="F209" s="99">
        <v>100</v>
      </c>
      <c r="G209" s="99">
        <v>20</v>
      </c>
      <c r="H209" s="99">
        <v>0.13</v>
      </c>
      <c r="I209" s="99"/>
      <c r="K209" s="97">
        <f t="shared" si="4"/>
        <v>0.2</v>
      </c>
      <c r="L209" s="97">
        <f t="shared" si="5"/>
        <v>-7.0000000000000007E-2</v>
      </c>
    </row>
    <row r="210" spans="1:12" x14ac:dyDescent="0.25">
      <c r="A210" s="152" t="s">
        <v>361</v>
      </c>
      <c r="B210" s="98" t="s">
        <v>368</v>
      </c>
      <c r="C210" s="99">
        <v>3</v>
      </c>
      <c r="D210" s="99">
        <v>6</v>
      </c>
      <c r="E210" s="98" t="s">
        <v>369</v>
      </c>
      <c r="F210" s="99">
        <v>350</v>
      </c>
      <c r="G210" s="99">
        <v>20</v>
      </c>
      <c r="H210" s="99">
        <v>0.5</v>
      </c>
      <c r="I210" s="99"/>
      <c r="K210" s="97">
        <f t="shared" si="4"/>
        <v>0.7</v>
      </c>
      <c r="L210" s="97">
        <f t="shared" si="5"/>
        <v>-0.19999999999999996</v>
      </c>
    </row>
    <row r="211" spans="1:12" x14ac:dyDescent="0.25">
      <c r="A211" s="152" t="s">
        <v>361</v>
      </c>
      <c r="B211" s="98" t="s">
        <v>368</v>
      </c>
      <c r="C211" s="99">
        <v>4</v>
      </c>
      <c r="D211" s="99">
        <v>6</v>
      </c>
      <c r="E211" s="101" t="s">
        <v>370</v>
      </c>
      <c r="F211" s="99">
        <v>180</v>
      </c>
      <c r="G211" s="99">
        <v>20</v>
      </c>
      <c r="H211" s="99">
        <v>0.2</v>
      </c>
      <c r="I211" s="99"/>
      <c r="K211" s="97">
        <f t="shared" si="4"/>
        <v>0.36</v>
      </c>
      <c r="L211" s="97">
        <f t="shared" si="5"/>
        <v>-0.15999999999999998</v>
      </c>
    </row>
    <row r="212" spans="1:12" x14ac:dyDescent="0.25">
      <c r="A212" s="152" t="s">
        <v>361</v>
      </c>
      <c r="B212" s="98" t="s">
        <v>368</v>
      </c>
      <c r="C212" s="99">
        <v>17</v>
      </c>
      <c r="D212" s="99">
        <v>6</v>
      </c>
      <c r="E212" s="101" t="s">
        <v>371</v>
      </c>
      <c r="F212" s="99">
        <v>60</v>
      </c>
      <c r="G212" s="99">
        <v>20</v>
      </c>
      <c r="H212" s="99">
        <v>0.06</v>
      </c>
      <c r="I212" s="99"/>
      <c r="K212" s="97">
        <f t="shared" si="4"/>
        <v>0.12</v>
      </c>
      <c r="L212" s="97">
        <f t="shared" si="5"/>
        <v>-0.06</v>
      </c>
    </row>
    <row r="213" spans="1:12" x14ac:dyDescent="0.25">
      <c r="A213" s="152" t="s">
        <v>361</v>
      </c>
      <c r="B213" s="98" t="s">
        <v>368</v>
      </c>
      <c r="C213" s="99">
        <v>18</v>
      </c>
      <c r="D213" s="99">
        <v>6</v>
      </c>
      <c r="E213" s="98" t="s">
        <v>372</v>
      </c>
      <c r="F213" s="99">
        <v>150</v>
      </c>
      <c r="G213" s="99">
        <v>20</v>
      </c>
      <c r="H213" s="99">
        <v>0.3</v>
      </c>
      <c r="I213" s="99"/>
      <c r="K213" s="97">
        <f t="shared" si="4"/>
        <v>0.3</v>
      </c>
      <c r="L213" s="97">
        <f t="shared" si="5"/>
        <v>0</v>
      </c>
    </row>
    <row r="214" spans="1:12" x14ac:dyDescent="0.25">
      <c r="A214" s="152" t="s">
        <v>361</v>
      </c>
      <c r="B214" s="98" t="s">
        <v>368</v>
      </c>
      <c r="C214" s="99">
        <v>19</v>
      </c>
      <c r="D214" s="99">
        <v>6</v>
      </c>
      <c r="E214" s="98" t="s">
        <v>373</v>
      </c>
      <c r="F214" s="99">
        <v>420</v>
      </c>
      <c r="G214" s="99">
        <v>20</v>
      </c>
      <c r="H214" s="99">
        <v>0.6</v>
      </c>
      <c r="I214" s="99"/>
      <c r="K214" s="97">
        <f t="shared" si="4"/>
        <v>0.84</v>
      </c>
      <c r="L214" s="97">
        <f t="shared" si="5"/>
        <v>-0.24</v>
      </c>
    </row>
    <row r="215" spans="1:12" ht="25.5" x14ac:dyDescent="0.25">
      <c r="A215" s="152" t="s">
        <v>361</v>
      </c>
      <c r="B215" s="98" t="s">
        <v>374</v>
      </c>
      <c r="C215" s="99">
        <v>4</v>
      </c>
      <c r="D215" s="99">
        <v>6</v>
      </c>
      <c r="E215" s="100" t="s">
        <v>26</v>
      </c>
      <c r="F215" s="99">
        <v>100</v>
      </c>
      <c r="G215" s="99">
        <v>20</v>
      </c>
      <c r="H215" s="99">
        <v>0.18</v>
      </c>
      <c r="I215" s="99"/>
      <c r="K215" s="97">
        <f t="shared" si="4"/>
        <v>0.2</v>
      </c>
      <c r="L215" s="97">
        <f t="shared" si="5"/>
        <v>-2.0000000000000018E-2</v>
      </c>
    </row>
    <row r="216" spans="1:12" ht="25.5" x14ac:dyDescent="0.25">
      <c r="A216" s="152" t="s">
        <v>361</v>
      </c>
      <c r="B216" s="98" t="s">
        <v>374</v>
      </c>
      <c r="C216" s="99">
        <v>8</v>
      </c>
      <c r="D216" s="99">
        <v>6</v>
      </c>
      <c r="E216" s="100" t="s">
        <v>375</v>
      </c>
      <c r="F216" s="99">
        <v>350</v>
      </c>
      <c r="G216" s="99">
        <v>20</v>
      </c>
      <c r="H216" s="99">
        <v>0.3</v>
      </c>
      <c r="I216" s="99"/>
      <c r="K216" s="97">
        <f t="shared" si="4"/>
        <v>0.7</v>
      </c>
      <c r="L216" s="97">
        <f t="shared" si="5"/>
        <v>-0.39999999999999997</v>
      </c>
    </row>
    <row r="217" spans="1:12" x14ac:dyDescent="0.25">
      <c r="A217" s="152" t="s">
        <v>361</v>
      </c>
      <c r="B217" s="98" t="s">
        <v>376</v>
      </c>
      <c r="C217" s="99">
        <v>4</v>
      </c>
      <c r="D217" s="99">
        <v>6</v>
      </c>
      <c r="E217" s="100" t="s">
        <v>377</v>
      </c>
      <c r="F217" s="99">
        <v>2000</v>
      </c>
      <c r="G217" s="99">
        <v>20</v>
      </c>
      <c r="H217" s="99">
        <v>3.5</v>
      </c>
      <c r="I217" s="99"/>
      <c r="K217" s="97">
        <f t="shared" si="4"/>
        <v>4</v>
      </c>
      <c r="L217" s="97">
        <f t="shared" si="5"/>
        <v>-0.5</v>
      </c>
    </row>
    <row r="218" spans="1:12" x14ac:dyDescent="0.25">
      <c r="A218" s="152" t="s">
        <v>361</v>
      </c>
      <c r="B218" s="98" t="s">
        <v>376</v>
      </c>
      <c r="C218" s="99">
        <v>8.16</v>
      </c>
      <c r="D218" s="99">
        <v>6</v>
      </c>
      <c r="E218" s="100" t="s">
        <v>378</v>
      </c>
      <c r="F218" s="99">
        <v>60</v>
      </c>
      <c r="G218" s="99">
        <v>20</v>
      </c>
      <c r="H218" s="99">
        <v>0.02</v>
      </c>
      <c r="I218" s="99"/>
      <c r="K218" s="97">
        <f t="shared" si="4"/>
        <v>0.12</v>
      </c>
      <c r="L218" s="97">
        <f t="shared" si="5"/>
        <v>-9.9999999999999992E-2</v>
      </c>
    </row>
    <row r="219" spans="1:12" x14ac:dyDescent="0.25">
      <c r="A219" s="152" t="s">
        <v>361</v>
      </c>
      <c r="B219" s="98" t="s">
        <v>376</v>
      </c>
      <c r="C219" s="99">
        <v>7</v>
      </c>
      <c r="D219" s="99">
        <v>6</v>
      </c>
      <c r="E219" s="101" t="s">
        <v>379</v>
      </c>
      <c r="F219" s="99">
        <v>850</v>
      </c>
      <c r="G219" s="99">
        <v>20</v>
      </c>
      <c r="H219" s="99">
        <v>1.5</v>
      </c>
      <c r="I219" s="99"/>
      <c r="K219" s="97">
        <f t="shared" si="4"/>
        <v>1.7</v>
      </c>
      <c r="L219" s="97">
        <f t="shared" si="5"/>
        <v>-0.19999999999999996</v>
      </c>
    </row>
    <row r="220" spans="1:12" ht="25.5" x14ac:dyDescent="0.25">
      <c r="A220" s="152" t="s">
        <v>380</v>
      </c>
      <c r="B220" s="98" t="s">
        <v>381</v>
      </c>
      <c r="C220" s="98" t="s">
        <v>382</v>
      </c>
      <c r="D220" s="98">
        <v>35</v>
      </c>
      <c r="E220" s="101" t="s">
        <v>383</v>
      </c>
      <c r="F220" s="98">
        <v>2000</v>
      </c>
      <c r="G220" s="98">
        <v>30</v>
      </c>
      <c r="H220" s="98">
        <v>6</v>
      </c>
      <c r="I220" s="98"/>
      <c r="K220" s="97">
        <f t="shared" si="4"/>
        <v>6</v>
      </c>
      <c r="L220" s="97">
        <f t="shared" si="5"/>
        <v>0</v>
      </c>
    </row>
    <row r="221" spans="1:12" ht="25.5" x14ac:dyDescent="0.25">
      <c r="A221" s="152" t="s">
        <v>380</v>
      </c>
      <c r="B221" s="98" t="s">
        <v>384</v>
      </c>
      <c r="C221" s="98">
        <v>1</v>
      </c>
      <c r="D221" s="98">
        <v>6</v>
      </c>
      <c r="E221" s="101" t="s">
        <v>385</v>
      </c>
      <c r="F221" s="98">
        <v>550</v>
      </c>
      <c r="G221" s="98">
        <v>20</v>
      </c>
      <c r="H221" s="98">
        <v>1.1000000000000001</v>
      </c>
      <c r="I221" s="98"/>
      <c r="K221" s="97">
        <f t="shared" si="4"/>
        <v>1.1000000000000001</v>
      </c>
      <c r="L221" s="97">
        <f t="shared" si="5"/>
        <v>0</v>
      </c>
    </row>
    <row r="222" spans="1:12" ht="25.5" x14ac:dyDescent="0.25">
      <c r="A222" s="152" t="s">
        <v>380</v>
      </c>
      <c r="B222" s="98" t="s">
        <v>384</v>
      </c>
      <c r="C222" s="98">
        <v>2</v>
      </c>
      <c r="D222" s="98">
        <v>6</v>
      </c>
      <c r="E222" s="101" t="s">
        <v>386</v>
      </c>
      <c r="F222" s="98">
        <v>900</v>
      </c>
      <c r="G222" s="98">
        <v>20</v>
      </c>
      <c r="H222" s="98">
        <v>1.8</v>
      </c>
      <c r="I222" s="98"/>
      <c r="K222" s="97">
        <f t="shared" si="4"/>
        <v>1.8</v>
      </c>
      <c r="L222" s="97">
        <f t="shared" si="5"/>
        <v>0</v>
      </c>
    </row>
    <row r="223" spans="1:12" x14ac:dyDescent="0.25">
      <c r="A223" s="152" t="s">
        <v>380</v>
      </c>
      <c r="B223" s="98" t="s">
        <v>384</v>
      </c>
      <c r="C223" s="98">
        <v>37</v>
      </c>
      <c r="D223" s="98">
        <v>6</v>
      </c>
      <c r="E223" s="101" t="s">
        <v>322</v>
      </c>
      <c r="F223" s="98">
        <v>50</v>
      </c>
      <c r="G223" s="98">
        <v>20</v>
      </c>
      <c r="H223" s="98">
        <v>0.1</v>
      </c>
      <c r="I223" s="98"/>
      <c r="K223" s="97">
        <f t="shared" si="4"/>
        <v>0.1</v>
      </c>
      <c r="L223" s="97">
        <f t="shared" si="5"/>
        <v>0</v>
      </c>
    </row>
    <row r="224" spans="1:12" ht="25.5" x14ac:dyDescent="0.25">
      <c r="A224" s="152" t="s">
        <v>380</v>
      </c>
      <c r="B224" s="98" t="s">
        <v>384</v>
      </c>
      <c r="C224" s="98">
        <v>36</v>
      </c>
      <c r="D224" s="98">
        <v>6</v>
      </c>
      <c r="E224" s="101" t="s">
        <v>387</v>
      </c>
      <c r="F224" s="98">
        <v>550</v>
      </c>
      <c r="G224" s="98">
        <v>20</v>
      </c>
      <c r="H224" s="98">
        <v>1.1000000000000001</v>
      </c>
      <c r="I224" s="98"/>
      <c r="K224" s="97">
        <f t="shared" si="4"/>
        <v>1.1000000000000001</v>
      </c>
      <c r="L224" s="97">
        <f t="shared" si="5"/>
        <v>0</v>
      </c>
    </row>
    <row r="225" spans="1:12" x14ac:dyDescent="0.25">
      <c r="A225" s="152" t="s">
        <v>380</v>
      </c>
      <c r="B225" s="98" t="s">
        <v>388</v>
      </c>
      <c r="C225" s="98">
        <v>1</v>
      </c>
      <c r="D225" s="98">
        <v>6</v>
      </c>
      <c r="E225" s="101" t="s">
        <v>107</v>
      </c>
      <c r="F225" s="98">
        <v>200</v>
      </c>
      <c r="G225" s="98">
        <v>20</v>
      </c>
      <c r="H225" s="102">
        <v>0.4</v>
      </c>
      <c r="I225" s="102"/>
      <c r="K225" s="97">
        <f t="shared" si="4"/>
        <v>0.4</v>
      </c>
      <c r="L225" s="97">
        <f t="shared" si="5"/>
        <v>0</v>
      </c>
    </row>
    <row r="226" spans="1:12" x14ac:dyDescent="0.25">
      <c r="A226" s="152" t="s">
        <v>380</v>
      </c>
      <c r="B226" s="98" t="s">
        <v>388</v>
      </c>
      <c r="C226" s="98">
        <v>6</v>
      </c>
      <c r="D226" s="98">
        <v>6</v>
      </c>
      <c r="E226" s="101" t="s">
        <v>111</v>
      </c>
      <c r="F226" s="103">
        <v>200</v>
      </c>
      <c r="G226" s="98">
        <v>20</v>
      </c>
      <c r="H226" s="102">
        <v>0.4</v>
      </c>
      <c r="I226" s="102"/>
      <c r="K226" s="97">
        <f t="shared" si="4"/>
        <v>0.4</v>
      </c>
      <c r="L226" s="97">
        <f t="shared" si="5"/>
        <v>0</v>
      </c>
    </row>
    <row r="227" spans="1:12" x14ac:dyDescent="0.25">
      <c r="A227" s="152" t="s">
        <v>380</v>
      </c>
      <c r="B227" s="98" t="s">
        <v>388</v>
      </c>
      <c r="C227" s="98">
        <v>7</v>
      </c>
      <c r="D227" s="98">
        <v>6</v>
      </c>
      <c r="E227" s="101" t="s">
        <v>389</v>
      </c>
      <c r="F227" s="103">
        <v>950</v>
      </c>
      <c r="G227" s="98">
        <v>20</v>
      </c>
      <c r="H227" s="102">
        <v>1.9</v>
      </c>
      <c r="I227" s="102"/>
      <c r="K227" s="97">
        <f t="shared" si="4"/>
        <v>1.9</v>
      </c>
      <c r="L227" s="97">
        <f t="shared" si="5"/>
        <v>0</v>
      </c>
    </row>
    <row r="228" spans="1:12" x14ac:dyDescent="0.25">
      <c r="A228" s="152" t="s">
        <v>380</v>
      </c>
      <c r="B228" s="98" t="s">
        <v>388</v>
      </c>
      <c r="C228" s="98">
        <v>12</v>
      </c>
      <c r="D228" s="98">
        <v>6</v>
      </c>
      <c r="E228" s="101" t="s">
        <v>390</v>
      </c>
      <c r="F228" s="103">
        <v>1400</v>
      </c>
      <c r="G228" s="98">
        <v>20</v>
      </c>
      <c r="H228" s="102">
        <v>2.8</v>
      </c>
      <c r="I228" s="102"/>
      <c r="K228" s="97">
        <f t="shared" si="4"/>
        <v>2.8</v>
      </c>
      <c r="L228" s="97">
        <f t="shared" si="5"/>
        <v>0</v>
      </c>
    </row>
    <row r="229" spans="1:12" x14ac:dyDescent="0.25">
      <c r="A229" s="152" t="s">
        <v>380</v>
      </c>
      <c r="B229" s="98" t="s">
        <v>231</v>
      </c>
      <c r="C229" s="98">
        <v>4</v>
      </c>
      <c r="D229" s="98">
        <v>6</v>
      </c>
      <c r="E229" s="101" t="s">
        <v>391</v>
      </c>
      <c r="F229" s="103">
        <v>100</v>
      </c>
      <c r="G229" s="98">
        <v>20</v>
      </c>
      <c r="H229" s="102">
        <v>0.2</v>
      </c>
      <c r="I229" s="102"/>
      <c r="K229" s="97">
        <f t="shared" si="4"/>
        <v>0.2</v>
      </c>
      <c r="L229" s="97">
        <f t="shared" si="5"/>
        <v>0</v>
      </c>
    </row>
    <row r="230" spans="1:12" ht="25.5" x14ac:dyDescent="0.25">
      <c r="A230" s="152" t="s">
        <v>392</v>
      </c>
      <c r="B230" s="98" t="s">
        <v>393</v>
      </c>
      <c r="C230" s="98">
        <v>2.4</v>
      </c>
      <c r="D230" s="98">
        <v>35</v>
      </c>
      <c r="E230" s="101" t="s">
        <v>394</v>
      </c>
      <c r="F230" s="103">
        <v>2800</v>
      </c>
      <c r="G230" s="98">
        <v>30</v>
      </c>
      <c r="H230" s="102">
        <v>8.4</v>
      </c>
      <c r="I230" s="102"/>
      <c r="K230" s="97">
        <f t="shared" si="4"/>
        <v>8.4</v>
      </c>
      <c r="L230" s="97">
        <f t="shared" si="5"/>
        <v>0</v>
      </c>
    </row>
    <row r="231" spans="1:12" ht="25.5" x14ac:dyDescent="0.25">
      <c r="A231" s="152" t="s">
        <v>392</v>
      </c>
      <c r="B231" s="98" t="s">
        <v>395</v>
      </c>
      <c r="C231" s="98">
        <v>5</v>
      </c>
      <c r="D231" s="98">
        <v>6</v>
      </c>
      <c r="E231" s="101" t="s">
        <v>396</v>
      </c>
      <c r="F231" s="103">
        <v>800</v>
      </c>
      <c r="G231" s="98">
        <v>20</v>
      </c>
      <c r="H231" s="102">
        <v>1.6</v>
      </c>
      <c r="I231" s="102"/>
      <c r="K231" s="97">
        <f t="shared" si="4"/>
        <v>1.6</v>
      </c>
      <c r="L231" s="97">
        <f t="shared" si="5"/>
        <v>0</v>
      </c>
    </row>
    <row r="232" spans="1:12" ht="25.5" x14ac:dyDescent="0.25">
      <c r="A232" s="152" t="s">
        <v>397</v>
      </c>
      <c r="B232" s="98" t="s">
        <v>398</v>
      </c>
      <c r="C232" s="98">
        <v>4</v>
      </c>
      <c r="D232" s="98">
        <v>6</v>
      </c>
      <c r="E232" s="98" t="s">
        <v>399</v>
      </c>
      <c r="F232" s="103">
        <v>1000</v>
      </c>
      <c r="G232" s="98">
        <v>20</v>
      </c>
      <c r="H232" s="102">
        <v>2</v>
      </c>
      <c r="I232" s="102"/>
      <c r="K232" s="97">
        <f t="shared" si="4"/>
        <v>2</v>
      </c>
      <c r="L232" s="97">
        <f t="shared" si="5"/>
        <v>0</v>
      </c>
    </row>
    <row r="233" spans="1:12" ht="25.5" x14ac:dyDescent="0.25">
      <c r="A233" s="152" t="s">
        <v>397</v>
      </c>
      <c r="B233" s="98" t="s">
        <v>398</v>
      </c>
      <c r="C233" s="98">
        <v>6</v>
      </c>
      <c r="D233" s="98">
        <v>6</v>
      </c>
      <c r="E233" s="98" t="s">
        <v>400</v>
      </c>
      <c r="F233" s="103">
        <v>200</v>
      </c>
      <c r="G233" s="98">
        <v>20</v>
      </c>
      <c r="H233" s="102">
        <v>0.4</v>
      </c>
      <c r="I233" s="102"/>
      <c r="K233" s="97">
        <f t="shared" si="4"/>
        <v>0.4</v>
      </c>
      <c r="L233" s="97">
        <f t="shared" si="5"/>
        <v>0</v>
      </c>
    </row>
    <row r="234" spans="1:12" ht="25.5" x14ac:dyDescent="0.25">
      <c r="A234" s="152" t="s">
        <v>397</v>
      </c>
      <c r="B234" s="98" t="s">
        <v>398</v>
      </c>
      <c r="C234" s="98">
        <v>8</v>
      </c>
      <c r="D234" s="98">
        <v>6</v>
      </c>
      <c r="E234" s="98" t="s">
        <v>401</v>
      </c>
      <c r="F234" s="103">
        <v>1950</v>
      </c>
      <c r="G234" s="98">
        <v>20</v>
      </c>
      <c r="H234" s="102">
        <v>3.9</v>
      </c>
      <c r="I234" s="102"/>
      <c r="K234" s="97">
        <f t="shared" si="4"/>
        <v>3.9</v>
      </c>
      <c r="L234" s="97">
        <f t="shared" si="5"/>
        <v>0</v>
      </c>
    </row>
    <row r="235" spans="1:12" ht="25.5" x14ac:dyDescent="0.25">
      <c r="A235" s="152" t="s">
        <v>397</v>
      </c>
      <c r="B235" s="98" t="s">
        <v>398</v>
      </c>
      <c r="C235" s="98">
        <v>16</v>
      </c>
      <c r="D235" s="98">
        <v>6</v>
      </c>
      <c r="E235" s="98" t="s">
        <v>402</v>
      </c>
      <c r="F235" s="103">
        <v>150</v>
      </c>
      <c r="G235" s="98">
        <v>20</v>
      </c>
      <c r="H235" s="102">
        <v>0.3</v>
      </c>
      <c r="I235" s="102"/>
      <c r="K235" s="97">
        <f t="shared" si="4"/>
        <v>0.3</v>
      </c>
      <c r="L235" s="97">
        <f t="shared" si="5"/>
        <v>0</v>
      </c>
    </row>
    <row r="236" spans="1:12" ht="38.25" x14ac:dyDescent="0.25">
      <c r="A236" s="152" t="s">
        <v>397</v>
      </c>
      <c r="B236" s="98" t="s">
        <v>398</v>
      </c>
      <c r="C236" s="98">
        <v>18</v>
      </c>
      <c r="D236" s="98">
        <v>6</v>
      </c>
      <c r="E236" s="101" t="s">
        <v>403</v>
      </c>
      <c r="F236" s="103">
        <v>2250</v>
      </c>
      <c r="G236" s="98">
        <v>20</v>
      </c>
      <c r="H236" s="102">
        <v>4.5</v>
      </c>
      <c r="I236" s="102"/>
      <c r="K236" s="97">
        <f t="shared" si="4"/>
        <v>4.5</v>
      </c>
      <c r="L236" s="97">
        <f t="shared" si="5"/>
        <v>0</v>
      </c>
    </row>
    <row r="237" spans="1:12" s="97" customFormat="1" x14ac:dyDescent="0.25">
      <c r="A237" s="132"/>
      <c r="B237" s="55"/>
      <c r="C237" s="55"/>
      <c r="D237" s="55"/>
      <c r="E237" s="396" t="s">
        <v>404</v>
      </c>
      <c r="F237" s="396"/>
      <c r="G237" s="396"/>
      <c r="H237" s="26">
        <f>SUM(H205:H236)</f>
        <v>58.16</v>
      </c>
      <c r="I237" s="24"/>
      <c r="K237" s="97">
        <f t="shared" si="4"/>
        <v>0</v>
      </c>
    </row>
    <row r="238" spans="1:12" s="97" customFormat="1" ht="15.75" thickBot="1" x14ac:dyDescent="0.3">
      <c r="A238" s="139"/>
      <c r="B238" s="148"/>
      <c r="C238" s="148"/>
      <c r="D238" s="148"/>
      <c r="E238" s="148"/>
      <c r="F238" s="392" t="s">
        <v>43</v>
      </c>
      <c r="G238" s="393"/>
      <c r="H238" s="149"/>
      <c r="I238" s="151">
        <f>SUM(I205:I237)</f>
        <v>0</v>
      </c>
    </row>
    <row r="239" spans="1:12" s="97" customFormat="1" ht="15.75" thickBot="1" x14ac:dyDescent="0.3">
      <c r="A239" s="38"/>
      <c r="B239" s="57"/>
      <c r="C239" s="57"/>
      <c r="D239" s="57"/>
      <c r="E239" s="57"/>
      <c r="F239" s="57"/>
      <c r="G239" s="57"/>
      <c r="H239" s="39"/>
      <c r="I239" s="39"/>
    </row>
    <row r="240" spans="1:12" ht="191.25" x14ac:dyDescent="0.25">
      <c r="A240" s="153" t="s">
        <v>405</v>
      </c>
      <c r="B240" s="104" t="s">
        <v>406</v>
      </c>
      <c r="C240" s="106">
        <v>5</v>
      </c>
      <c r="D240" s="106">
        <v>6</v>
      </c>
      <c r="E240" s="127" t="s">
        <v>407</v>
      </c>
      <c r="F240" s="106">
        <v>8085</v>
      </c>
      <c r="G240" s="106">
        <v>15</v>
      </c>
      <c r="H240" s="105">
        <v>12.1275</v>
      </c>
      <c r="I240" s="105"/>
    </row>
    <row r="241" spans="1:12" ht="178.5" x14ac:dyDescent="0.25">
      <c r="A241" s="153" t="s">
        <v>405</v>
      </c>
      <c r="B241" s="104" t="s">
        <v>406</v>
      </c>
      <c r="C241" s="104">
        <v>6</v>
      </c>
      <c r="D241" s="106">
        <v>6</v>
      </c>
      <c r="E241" s="127" t="s">
        <v>408</v>
      </c>
      <c r="F241" s="106">
        <v>8360</v>
      </c>
      <c r="G241" s="106">
        <v>15</v>
      </c>
      <c r="H241" s="105">
        <v>12.54</v>
      </c>
      <c r="I241" s="105"/>
    </row>
    <row r="242" spans="1:12" ht="89.25" x14ac:dyDescent="0.25">
      <c r="A242" s="153" t="s">
        <v>405</v>
      </c>
      <c r="B242" s="104" t="s">
        <v>406</v>
      </c>
      <c r="C242" s="104">
        <v>7</v>
      </c>
      <c r="D242" s="106">
        <v>6</v>
      </c>
      <c r="E242" s="126" t="s">
        <v>409</v>
      </c>
      <c r="F242" s="106">
        <v>4840</v>
      </c>
      <c r="G242" s="106">
        <v>15</v>
      </c>
      <c r="H242" s="105">
        <v>7.26</v>
      </c>
      <c r="I242" s="105"/>
    </row>
    <row r="243" spans="1:12" ht="38.25" x14ac:dyDescent="0.25">
      <c r="A243" s="153" t="s">
        <v>405</v>
      </c>
      <c r="B243" s="104" t="s">
        <v>410</v>
      </c>
      <c r="C243" s="104">
        <v>1</v>
      </c>
      <c r="D243" s="106">
        <v>6</v>
      </c>
      <c r="E243" s="130" t="s">
        <v>411</v>
      </c>
      <c r="F243" s="106">
        <v>2585</v>
      </c>
      <c r="G243" s="106">
        <v>15</v>
      </c>
      <c r="H243" s="105">
        <v>3.8774999999999999</v>
      </c>
      <c r="I243" s="105"/>
    </row>
    <row r="244" spans="1:12" x14ac:dyDescent="0.25">
      <c r="A244" s="153" t="s">
        <v>405</v>
      </c>
      <c r="B244" s="104" t="s">
        <v>410</v>
      </c>
      <c r="C244" s="104">
        <v>18</v>
      </c>
      <c r="D244" s="106">
        <v>6</v>
      </c>
      <c r="E244" s="130" t="s">
        <v>412</v>
      </c>
      <c r="F244" s="106">
        <v>330</v>
      </c>
      <c r="G244" s="106">
        <v>15</v>
      </c>
      <c r="H244" s="105">
        <v>0.495</v>
      </c>
      <c r="I244" s="105"/>
    </row>
    <row r="245" spans="1:12" ht="38.25" x14ac:dyDescent="0.25">
      <c r="A245" s="153" t="s">
        <v>405</v>
      </c>
      <c r="B245" s="104" t="s">
        <v>413</v>
      </c>
      <c r="C245" s="104">
        <v>3</v>
      </c>
      <c r="D245" s="106">
        <v>6</v>
      </c>
      <c r="E245" s="130" t="s">
        <v>414</v>
      </c>
      <c r="F245" s="106">
        <v>1485</v>
      </c>
      <c r="G245" s="106">
        <v>15</v>
      </c>
      <c r="H245" s="105">
        <v>2.2275</v>
      </c>
      <c r="I245" s="105"/>
    </row>
    <row r="246" spans="1:12" ht="38.25" x14ac:dyDescent="0.25">
      <c r="A246" s="153" t="s">
        <v>405</v>
      </c>
      <c r="B246" s="104" t="s">
        <v>413</v>
      </c>
      <c r="C246" s="104">
        <v>5</v>
      </c>
      <c r="D246" s="106">
        <v>6</v>
      </c>
      <c r="E246" s="131" t="s">
        <v>415</v>
      </c>
      <c r="F246" s="106">
        <v>3740</v>
      </c>
      <c r="G246" s="106">
        <v>15</v>
      </c>
      <c r="H246" s="105">
        <v>5.61</v>
      </c>
      <c r="I246" s="105"/>
    </row>
    <row r="247" spans="1:12" ht="25.5" x14ac:dyDescent="0.25">
      <c r="A247" s="153" t="s">
        <v>405</v>
      </c>
      <c r="B247" s="104" t="s">
        <v>413</v>
      </c>
      <c r="C247" s="104">
        <v>14</v>
      </c>
      <c r="D247" s="106">
        <v>6</v>
      </c>
      <c r="E247" s="130" t="s">
        <v>416</v>
      </c>
      <c r="F247" s="106">
        <v>275</v>
      </c>
      <c r="G247" s="106">
        <v>15</v>
      </c>
      <c r="H247" s="105">
        <v>0.41249999999999998</v>
      </c>
      <c r="I247" s="105"/>
    </row>
    <row r="248" spans="1:12" s="97" customFormat="1" x14ac:dyDescent="0.25">
      <c r="A248" s="132"/>
      <c r="B248" s="55"/>
      <c r="C248" s="55"/>
      <c r="D248" s="55"/>
      <c r="E248" s="396" t="s">
        <v>417</v>
      </c>
      <c r="F248" s="396"/>
      <c r="G248" s="396"/>
      <c r="H248" s="26">
        <f>SUM(H240:H247)</f>
        <v>44.54999999999999</v>
      </c>
      <c r="I248" s="24"/>
    </row>
    <row r="249" spans="1:12" s="97" customFormat="1" ht="15.75" thickBot="1" x14ac:dyDescent="0.3">
      <c r="A249" s="139"/>
      <c r="B249" s="148"/>
      <c r="C249" s="148"/>
      <c r="D249" s="148"/>
      <c r="E249" s="148"/>
      <c r="F249" s="392" t="s">
        <v>43</v>
      </c>
      <c r="G249" s="393"/>
      <c r="H249" s="149"/>
      <c r="I249" s="151">
        <f>SUM(I240:I248)</f>
        <v>0</v>
      </c>
    </row>
    <row r="250" spans="1:12" s="97" customFormat="1" ht="15.75" thickBot="1" x14ac:dyDescent="0.3">
      <c r="A250" s="38"/>
      <c r="B250" s="57"/>
      <c r="C250" s="57"/>
      <c r="D250" s="57"/>
      <c r="E250" s="57"/>
      <c r="F250" s="57"/>
      <c r="G250" s="57"/>
      <c r="H250" s="39"/>
      <c r="I250" s="39"/>
    </row>
    <row r="251" spans="1:12" s="97" customFormat="1" ht="25.5" x14ac:dyDescent="0.25">
      <c r="A251" s="154" t="s">
        <v>428</v>
      </c>
      <c r="B251" s="74" t="s">
        <v>430</v>
      </c>
      <c r="C251" s="117" t="s">
        <v>431</v>
      </c>
      <c r="D251" s="75">
        <v>35</v>
      </c>
      <c r="E251" s="76" t="s">
        <v>432</v>
      </c>
      <c r="F251" s="76"/>
      <c r="G251" s="76"/>
      <c r="H251" s="76"/>
      <c r="I251" s="82">
        <v>1</v>
      </c>
    </row>
    <row r="252" spans="1:12" ht="25.5" x14ac:dyDescent="0.25">
      <c r="A252" s="424" t="s">
        <v>428</v>
      </c>
      <c r="B252" s="426" t="s">
        <v>418</v>
      </c>
      <c r="C252" s="428" t="s">
        <v>419</v>
      </c>
      <c r="D252" s="430">
        <v>35</v>
      </c>
      <c r="E252" s="129" t="s">
        <v>425</v>
      </c>
      <c r="F252" s="111" t="s">
        <v>440</v>
      </c>
      <c r="G252" s="111" t="s">
        <v>36</v>
      </c>
      <c r="H252" s="160">
        <v>8.25</v>
      </c>
      <c r="I252" s="119"/>
      <c r="J252" s="109"/>
      <c r="K252" s="110"/>
      <c r="L252" s="14"/>
    </row>
    <row r="253" spans="1:12" s="97" customFormat="1" ht="15.75" x14ac:dyDescent="0.25">
      <c r="A253" s="425"/>
      <c r="B253" s="427"/>
      <c r="C253" s="429"/>
      <c r="D253" s="431"/>
      <c r="E253" s="77" t="s">
        <v>433</v>
      </c>
      <c r="F253" s="111"/>
      <c r="G253" s="111"/>
      <c r="H253" s="111"/>
      <c r="I253" s="119">
        <v>1</v>
      </c>
      <c r="J253" s="109"/>
      <c r="K253" s="118"/>
      <c r="L253" s="14"/>
    </row>
    <row r="254" spans="1:12" ht="15.75" x14ac:dyDescent="0.25">
      <c r="A254" s="154" t="s">
        <v>428</v>
      </c>
      <c r="B254" s="74" t="s">
        <v>420</v>
      </c>
      <c r="C254" s="117">
        <v>18516</v>
      </c>
      <c r="D254" s="75">
        <v>6</v>
      </c>
      <c r="E254" s="76" t="s">
        <v>421</v>
      </c>
      <c r="F254" s="112">
        <v>275</v>
      </c>
      <c r="G254" s="112">
        <v>20</v>
      </c>
      <c r="H254" s="113">
        <v>0.55000000000000004</v>
      </c>
      <c r="I254" s="120"/>
      <c r="J254" s="109"/>
      <c r="K254" s="110"/>
      <c r="L254" s="14"/>
    </row>
    <row r="255" spans="1:12" ht="38.25" x14ac:dyDescent="0.25">
      <c r="A255" s="432" t="s">
        <v>428</v>
      </c>
      <c r="B255" s="426" t="s">
        <v>422</v>
      </c>
      <c r="C255" s="428">
        <v>18708</v>
      </c>
      <c r="D255" s="430">
        <v>6</v>
      </c>
      <c r="E255" s="76" t="s">
        <v>439</v>
      </c>
      <c r="F255" s="114">
        <v>385</v>
      </c>
      <c r="G255" s="114">
        <v>20</v>
      </c>
      <c r="H255" s="161">
        <v>0.77</v>
      </c>
      <c r="I255" s="121"/>
      <c r="J255" s="109"/>
      <c r="K255" s="110"/>
      <c r="L255" s="14"/>
    </row>
    <row r="256" spans="1:12" s="97" customFormat="1" ht="15.75" x14ac:dyDescent="0.25">
      <c r="A256" s="425"/>
      <c r="B256" s="427"/>
      <c r="C256" s="429"/>
      <c r="D256" s="431"/>
      <c r="E256" s="76" t="s">
        <v>437</v>
      </c>
      <c r="F256" s="114"/>
      <c r="G256" s="114"/>
      <c r="H256" s="113"/>
      <c r="I256" s="121">
        <v>16</v>
      </c>
      <c r="J256" s="109"/>
      <c r="K256" s="125"/>
      <c r="L256" s="14"/>
    </row>
    <row r="257" spans="1:12" ht="15.75" x14ac:dyDescent="0.25">
      <c r="A257" s="154" t="s">
        <v>428</v>
      </c>
      <c r="B257" s="74" t="s">
        <v>422</v>
      </c>
      <c r="C257" s="117">
        <v>18718</v>
      </c>
      <c r="D257" s="75">
        <v>6</v>
      </c>
      <c r="E257" s="76" t="s">
        <v>426</v>
      </c>
      <c r="F257" s="112">
        <v>550</v>
      </c>
      <c r="G257" s="112">
        <v>20</v>
      </c>
      <c r="H257" s="113">
        <v>1.1000000000000001</v>
      </c>
      <c r="I257" s="120"/>
      <c r="J257" s="109"/>
      <c r="K257" s="110"/>
      <c r="L257" s="14"/>
    </row>
    <row r="258" spans="1:12" ht="15.75" x14ac:dyDescent="0.25">
      <c r="A258" s="154" t="s">
        <v>428</v>
      </c>
      <c r="B258" s="74" t="s">
        <v>422</v>
      </c>
      <c r="C258" s="117">
        <v>18702</v>
      </c>
      <c r="D258" s="75">
        <v>6</v>
      </c>
      <c r="E258" s="76" t="s">
        <v>426</v>
      </c>
      <c r="F258" s="112">
        <v>550</v>
      </c>
      <c r="G258" s="112">
        <v>20</v>
      </c>
      <c r="H258" s="113">
        <v>1.1000000000000001</v>
      </c>
      <c r="I258" s="120"/>
      <c r="J258" s="109"/>
      <c r="K258" s="110"/>
      <c r="L258" s="14"/>
    </row>
    <row r="259" spans="1:12" s="97" customFormat="1" ht="38.25" x14ac:dyDescent="0.25">
      <c r="A259" s="154" t="s">
        <v>428</v>
      </c>
      <c r="B259" s="74" t="s">
        <v>423</v>
      </c>
      <c r="C259" s="117">
        <v>18611</v>
      </c>
      <c r="D259" s="75">
        <v>6</v>
      </c>
      <c r="E259" s="76" t="s">
        <v>436</v>
      </c>
      <c r="F259" s="112"/>
      <c r="G259" s="112"/>
      <c r="H259" s="113"/>
      <c r="I259" s="120">
        <v>27</v>
      </c>
      <c r="J259" s="109"/>
      <c r="K259" s="124"/>
      <c r="L259" s="14"/>
    </row>
    <row r="260" spans="1:12" s="97" customFormat="1" ht="38.25" x14ac:dyDescent="0.25">
      <c r="A260" s="154" t="s">
        <v>428</v>
      </c>
      <c r="B260" s="74" t="s">
        <v>423</v>
      </c>
      <c r="C260" s="117">
        <v>18608</v>
      </c>
      <c r="D260" s="75">
        <v>6</v>
      </c>
      <c r="E260" s="76" t="s">
        <v>434</v>
      </c>
      <c r="F260" s="112"/>
      <c r="G260" s="112"/>
      <c r="H260" s="113"/>
      <c r="I260" s="120">
        <v>34</v>
      </c>
      <c r="J260" s="109"/>
      <c r="K260" s="123"/>
      <c r="L260" s="14"/>
    </row>
    <row r="261" spans="1:12" ht="15.75" x14ac:dyDescent="0.25">
      <c r="A261" s="432" t="s">
        <v>428</v>
      </c>
      <c r="B261" s="426" t="s">
        <v>423</v>
      </c>
      <c r="C261" s="428">
        <v>18607</v>
      </c>
      <c r="D261" s="430">
        <v>6</v>
      </c>
      <c r="E261" s="128" t="s">
        <v>424</v>
      </c>
      <c r="F261" s="115">
        <v>1870</v>
      </c>
      <c r="G261" s="115">
        <v>20</v>
      </c>
      <c r="H261" s="116">
        <v>3.74</v>
      </c>
      <c r="I261" s="122"/>
      <c r="J261" s="108"/>
      <c r="K261" s="110"/>
      <c r="L261" s="14"/>
    </row>
    <row r="262" spans="1:12" s="97" customFormat="1" ht="15.75" x14ac:dyDescent="0.25">
      <c r="A262" s="425"/>
      <c r="B262" s="427"/>
      <c r="C262" s="429"/>
      <c r="D262" s="431"/>
      <c r="E262" s="128" t="s">
        <v>435</v>
      </c>
      <c r="F262" s="115"/>
      <c r="G262" s="115"/>
      <c r="H262" s="116"/>
      <c r="I262" s="122">
        <v>2</v>
      </c>
      <c r="J262" s="108"/>
      <c r="K262" s="124"/>
      <c r="L262" s="14"/>
    </row>
    <row r="263" spans="1:12" ht="15.75" x14ac:dyDescent="0.25">
      <c r="A263" s="154" t="s">
        <v>428</v>
      </c>
      <c r="B263" s="74" t="s">
        <v>423</v>
      </c>
      <c r="C263" s="117">
        <v>18604</v>
      </c>
      <c r="D263" s="75">
        <v>6</v>
      </c>
      <c r="E263" s="128" t="s">
        <v>424</v>
      </c>
      <c r="F263" s="112">
        <v>1870</v>
      </c>
      <c r="G263" s="112">
        <v>20</v>
      </c>
      <c r="H263" s="113">
        <v>3.74</v>
      </c>
      <c r="I263" s="120"/>
      <c r="J263" s="109"/>
      <c r="K263" s="110"/>
      <c r="L263" s="14"/>
    </row>
    <row r="264" spans="1:12" ht="38.25" x14ac:dyDescent="0.25">
      <c r="A264" s="154" t="s">
        <v>428</v>
      </c>
      <c r="B264" s="74" t="s">
        <v>422</v>
      </c>
      <c r="C264" s="117">
        <v>18712</v>
      </c>
      <c r="D264" s="75">
        <v>6</v>
      </c>
      <c r="E264" s="76" t="s">
        <v>427</v>
      </c>
      <c r="F264" s="114">
        <v>1085</v>
      </c>
      <c r="G264" s="114">
        <v>20</v>
      </c>
      <c r="H264" s="113">
        <v>2.17</v>
      </c>
      <c r="I264" s="121"/>
      <c r="J264" s="109"/>
      <c r="K264" s="110"/>
      <c r="L264" s="14"/>
    </row>
    <row r="265" spans="1:12" s="97" customFormat="1" x14ac:dyDescent="0.25">
      <c r="A265" s="132"/>
      <c r="B265" s="55"/>
      <c r="C265" s="55"/>
      <c r="D265" s="55"/>
      <c r="E265" s="396" t="s">
        <v>429</v>
      </c>
      <c r="F265" s="396"/>
      <c r="G265" s="396"/>
      <c r="H265" s="26">
        <f>SUM(H252:H264)</f>
        <v>21.42</v>
      </c>
      <c r="I265" s="25"/>
    </row>
    <row r="266" spans="1:12" s="97" customFormat="1" ht="15.75" thickBot="1" x14ac:dyDescent="0.3">
      <c r="A266" s="139"/>
      <c r="B266" s="148"/>
      <c r="C266" s="148"/>
      <c r="D266" s="148"/>
      <c r="E266" s="148"/>
      <c r="F266" s="392" t="s">
        <v>43</v>
      </c>
      <c r="G266" s="393"/>
      <c r="H266" s="149"/>
      <c r="I266" s="151">
        <f>SUM(I251:I265)</f>
        <v>81</v>
      </c>
    </row>
    <row r="267" spans="1:12" s="97" customFormat="1" x14ac:dyDescent="0.25">
      <c r="A267" s="51"/>
      <c r="B267" s="107"/>
      <c r="C267" s="107"/>
      <c r="D267" s="107"/>
      <c r="E267" s="107"/>
      <c r="F267" s="107"/>
      <c r="G267" s="107"/>
      <c r="H267" s="52"/>
      <c r="I267" s="52"/>
    </row>
    <row r="268" spans="1:12" s="97" customFormat="1" x14ac:dyDescent="0.25">
      <c r="A268" s="196" t="s">
        <v>480</v>
      </c>
      <c r="B268" s="197" t="s">
        <v>481</v>
      </c>
      <c r="C268" s="198">
        <v>7</v>
      </c>
      <c r="D268" s="199">
        <v>6</v>
      </c>
      <c r="E268" s="198" t="s">
        <v>482</v>
      </c>
      <c r="F268" s="200"/>
      <c r="G268" s="200"/>
      <c r="H268" s="200">
        <v>1.78</v>
      </c>
      <c r="I268" s="201"/>
    </row>
    <row r="269" spans="1:12" s="97" customFormat="1" ht="15.75" thickBot="1" x14ac:dyDescent="0.3">
      <c r="A269" s="202" t="s">
        <v>480</v>
      </c>
      <c r="B269" s="203" t="s">
        <v>483</v>
      </c>
      <c r="C269" s="204">
        <v>15</v>
      </c>
      <c r="D269" s="205">
        <v>6</v>
      </c>
      <c r="E269" s="206" t="s">
        <v>484</v>
      </c>
      <c r="F269" s="207"/>
      <c r="G269" s="208"/>
      <c r="H269" s="209">
        <v>5.0999999999999996</v>
      </c>
      <c r="I269" s="210"/>
    </row>
    <row r="270" spans="1:12" s="97" customFormat="1" ht="79.5" customHeight="1" x14ac:dyDescent="0.25">
      <c r="A270" s="202" t="s">
        <v>480</v>
      </c>
      <c r="B270" s="223" t="s">
        <v>507</v>
      </c>
      <c r="C270" s="204"/>
      <c r="D270" s="205">
        <v>110</v>
      </c>
      <c r="E270" s="206" t="s">
        <v>508</v>
      </c>
      <c r="F270" s="238"/>
      <c r="G270" s="239"/>
      <c r="H270" s="240">
        <v>316.95600000000002</v>
      </c>
      <c r="I270" s="210"/>
    </row>
    <row r="271" spans="1:12" s="97" customFormat="1" ht="24" customHeight="1" x14ac:dyDescent="0.25">
      <c r="A271" s="211" t="s">
        <v>485</v>
      </c>
      <c r="B271" s="224"/>
      <c r="C271" s="212">
        <v>8</v>
      </c>
      <c r="D271" s="199">
        <v>6</v>
      </c>
      <c r="E271" s="200" t="s">
        <v>487</v>
      </c>
      <c r="F271" s="213"/>
      <c r="G271" s="213"/>
      <c r="H271" s="214">
        <v>3.88</v>
      </c>
      <c r="I271" s="215"/>
    </row>
    <row r="272" spans="1:12" s="97" customFormat="1" ht="22.5" customHeight="1" x14ac:dyDescent="0.25">
      <c r="A272" s="211" t="s">
        <v>485</v>
      </c>
      <c r="B272" s="203" t="s">
        <v>486</v>
      </c>
      <c r="C272" s="204">
        <v>9</v>
      </c>
      <c r="D272" s="205">
        <v>6</v>
      </c>
      <c r="E272" s="200" t="s">
        <v>488</v>
      </c>
      <c r="F272" s="216"/>
      <c r="G272" s="216"/>
      <c r="H272" s="214">
        <v>2.2200000000000002</v>
      </c>
      <c r="I272" s="217"/>
    </row>
    <row r="273" spans="1:9" s="97" customFormat="1" x14ac:dyDescent="0.25">
      <c r="A273" s="165"/>
      <c r="B273" s="55"/>
      <c r="C273" s="55"/>
      <c r="D273" s="55"/>
      <c r="E273" s="396" t="s">
        <v>104</v>
      </c>
      <c r="F273" s="396"/>
      <c r="G273" s="396"/>
      <c r="H273" s="26">
        <f>SUM(H268:H272)</f>
        <v>329.93600000000004</v>
      </c>
      <c r="I273" s="25"/>
    </row>
    <row r="274" spans="1:9" s="97" customFormat="1" ht="15.75" thickBot="1" x14ac:dyDescent="0.3">
      <c r="A274" s="139"/>
      <c r="B274" s="148"/>
      <c r="C274" s="148"/>
      <c r="D274" s="148"/>
      <c r="E274" s="148"/>
      <c r="F274" s="392" t="s">
        <v>43</v>
      </c>
      <c r="G274" s="393"/>
      <c r="H274" s="149"/>
      <c r="I274" s="151">
        <f>SUM(I268:I273)</f>
        <v>0</v>
      </c>
    </row>
    <row r="275" spans="1:9" s="97" customFormat="1" x14ac:dyDescent="0.25">
      <c r="A275" s="196" t="s">
        <v>489</v>
      </c>
      <c r="B275" s="197" t="s">
        <v>490</v>
      </c>
      <c r="C275" s="198">
        <v>18</v>
      </c>
      <c r="D275" s="199">
        <v>6</v>
      </c>
      <c r="E275" s="198" t="s">
        <v>491</v>
      </c>
      <c r="F275" s="200"/>
      <c r="G275" s="200"/>
      <c r="H275" s="200">
        <v>2.21</v>
      </c>
      <c r="I275" s="201"/>
    </row>
    <row r="276" spans="1:9" s="97" customFormat="1" x14ac:dyDescent="0.25">
      <c r="A276" s="196" t="s">
        <v>489</v>
      </c>
      <c r="B276" s="203" t="s">
        <v>492</v>
      </c>
      <c r="C276" s="204">
        <v>19</v>
      </c>
      <c r="D276" s="205">
        <v>6</v>
      </c>
      <c r="E276" s="206" t="s">
        <v>493</v>
      </c>
      <c r="F276" s="207"/>
      <c r="G276" s="208"/>
      <c r="H276" s="209">
        <v>0.11</v>
      </c>
      <c r="I276" s="210"/>
    </row>
    <row r="277" spans="1:9" s="97" customFormat="1" x14ac:dyDescent="0.25">
      <c r="A277" s="196" t="s">
        <v>489</v>
      </c>
      <c r="B277" s="203" t="s">
        <v>492</v>
      </c>
      <c r="C277" s="212">
        <v>6</v>
      </c>
      <c r="D277" s="199">
        <v>6</v>
      </c>
      <c r="E277" s="200" t="s">
        <v>494</v>
      </c>
      <c r="F277" s="213"/>
      <c r="G277" s="213"/>
      <c r="H277" s="214">
        <v>0.11</v>
      </c>
      <c r="I277" s="215"/>
    </row>
    <row r="278" spans="1:9" s="97" customFormat="1" ht="19.5" customHeight="1" x14ac:dyDescent="0.25">
      <c r="A278" s="196" t="s">
        <v>489</v>
      </c>
      <c r="B278" s="203" t="s">
        <v>495</v>
      </c>
      <c r="C278" s="204">
        <v>7</v>
      </c>
      <c r="D278" s="205">
        <v>6</v>
      </c>
      <c r="E278" s="200" t="s">
        <v>496</v>
      </c>
      <c r="F278" s="216"/>
      <c r="G278" s="216"/>
      <c r="H278" s="214">
        <v>0.66</v>
      </c>
      <c r="I278" s="217"/>
    </row>
    <row r="279" spans="1:9" s="97" customFormat="1" x14ac:dyDescent="0.25">
      <c r="A279" s="196" t="s">
        <v>489</v>
      </c>
      <c r="B279" s="203" t="s">
        <v>495</v>
      </c>
      <c r="C279" s="204">
        <v>1</v>
      </c>
      <c r="D279" s="205">
        <v>6</v>
      </c>
      <c r="E279" s="206" t="s">
        <v>497</v>
      </c>
      <c r="F279" s="207"/>
      <c r="G279" s="208"/>
      <c r="H279" s="209">
        <v>0.18</v>
      </c>
      <c r="I279" s="210"/>
    </row>
    <row r="280" spans="1:9" s="97" customFormat="1" x14ac:dyDescent="0.25">
      <c r="A280" s="165"/>
      <c r="B280" s="55"/>
      <c r="C280" s="55"/>
      <c r="D280" s="55"/>
      <c r="E280" s="396" t="s">
        <v>42</v>
      </c>
      <c r="F280" s="396"/>
      <c r="G280" s="396"/>
      <c r="H280" s="26">
        <f>SUM(H275:H279)</f>
        <v>3.27</v>
      </c>
      <c r="I280" s="25"/>
    </row>
    <row r="281" spans="1:9" s="97" customFormat="1" ht="15.75" thickBot="1" x14ac:dyDescent="0.3">
      <c r="A281" s="139"/>
      <c r="B281" s="148"/>
      <c r="C281" s="148"/>
      <c r="D281" s="148"/>
      <c r="E281" s="148"/>
      <c r="F281" s="392" t="s">
        <v>43</v>
      </c>
      <c r="G281" s="393"/>
      <c r="H281" s="149"/>
      <c r="I281" s="151">
        <f>SUM(I276:I280)</f>
        <v>0</v>
      </c>
    </row>
    <row r="282" spans="1:9" s="97" customFormat="1" ht="25.5" x14ac:dyDescent="0.25">
      <c r="A282" s="218" t="s">
        <v>498</v>
      </c>
      <c r="B282" s="218" t="s">
        <v>499</v>
      </c>
      <c r="C282" s="218">
        <v>13</v>
      </c>
      <c r="D282" s="219">
        <v>6</v>
      </c>
      <c r="E282" s="220" t="s">
        <v>500</v>
      </c>
      <c r="F282" s="219">
        <v>4200</v>
      </c>
      <c r="G282" s="219">
        <v>15</v>
      </c>
      <c r="H282" s="221">
        <v>5.04</v>
      </c>
      <c r="I282" s="221"/>
    </row>
    <row r="283" spans="1:9" s="97" customFormat="1" ht="25.5" x14ac:dyDescent="0.25">
      <c r="A283" s="241" t="s">
        <v>498</v>
      </c>
      <c r="B283" s="241" t="s">
        <v>499</v>
      </c>
      <c r="C283" s="241">
        <v>8</v>
      </c>
      <c r="D283" s="242">
        <v>6</v>
      </c>
      <c r="E283" s="243" t="s">
        <v>501</v>
      </c>
      <c r="F283" s="242">
        <v>1700</v>
      </c>
      <c r="G283" s="242">
        <v>15</v>
      </c>
      <c r="H283" s="244">
        <v>2.5499999999999998</v>
      </c>
      <c r="I283" s="244"/>
    </row>
    <row r="284" spans="1:9" s="97" customFormat="1" ht="25.5" x14ac:dyDescent="0.25">
      <c r="A284" s="241" t="s">
        <v>498</v>
      </c>
      <c r="B284" s="241" t="s">
        <v>502</v>
      </c>
      <c r="C284" s="241" t="s">
        <v>503</v>
      </c>
      <c r="D284" s="242">
        <v>35</v>
      </c>
      <c r="E284" s="243" t="s">
        <v>504</v>
      </c>
      <c r="F284" s="242">
        <v>6250</v>
      </c>
      <c r="G284" s="242">
        <v>34</v>
      </c>
      <c r="H284" s="244">
        <v>21.25</v>
      </c>
      <c r="I284" s="244"/>
    </row>
    <row r="285" spans="1:9" s="97" customFormat="1" x14ac:dyDescent="0.25">
      <c r="A285" s="245"/>
      <c r="B285" s="246"/>
      <c r="C285" s="246"/>
      <c r="D285" s="246"/>
      <c r="E285" s="394" t="s">
        <v>42</v>
      </c>
      <c r="F285" s="394"/>
      <c r="G285" s="394"/>
      <c r="H285" s="247">
        <f>SUM(H282:H284)</f>
        <v>28.84</v>
      </c>
      <c r="I285" s="245"/>
    </row>
    <row r="286" spans="1:9" s="97" customFormat="1" ht="15.75" customHeight="1" thickBot="1" x14ac:dyDescent="0.3">
      <c r="A286" s="248"/>
      <c r="B286" s="249"/>
      <c r="C286" s="249"/>
      <c r="D286" s="249"/>
      <c r="E286" s="250"/>
      <c r="F286" s="423" t="s">
        <v>43</v>
      </c>
      <c r="G286" s="423"/>
      <c r="H286" s="251"/>
      <c r="I286" s="252">
        <f>SUM(I277:I285)</f>
        <v>0</v>
      </c>
    </row>
    <row r="287" spans="1:9" x14ac:dyDescent="0.25">
      <c r="A287" s="138"/>
      <c r="B287" s="136"/>
      <c r="C287" s="136"/>
      <c r="D287" s="136"/>
      <c r="E287" s="136"/>
      <c r="F287" s="422" t="s">
        <v>438</v>
      </c>
      <c r="G287" s="422"/>
      <c r="H287" s="195">
        <f>H20+H53+H62+H95+H176+H190+H202+H237+H248+H265+H273+H280+H285</f>
        <v>868.65350000000012</v>
      </c>
      <c r="I287" s="155"/>
    </row>
    <row r="288" spans="1:9" ht="15.75" thickBot="1" x14ac:dyDescent="0.3">
      <c r="A288" s="137"/>
      <c r="B288" s="135"/>
      <c r="C288" s="135"/>
      <c r="D288" s="135"/>
      <c r="E288" s="135"/>
      <c r="F288" s="158" t="s">
        <v>43</v>
      </c>
      <c r="G288" s="159"/>
      <c r="H288" s="156"/>
      <c r="I288" s="157">
        <f>I21+I54+I63+I96+I177+I191+I203+I238+I249+I266+I274+I281+I286</f>
        <v>267</v>
      </c>
    </row>
    <row r="291" spans="1:9" s="164" customFormat="1" ht="15.75" x14ac:dyDescent="0.25">
      <c r="B291" s="254"/>
      <c r="C291" s="254"/>
      <c r="D291" s="254"/>
      <c r="E291" s="254"/>
      <c r="F291" s="254"/>
      <c r="G291" s="254"/>
      <c r="H291" s="254"/>
      <c r="I291" s="254"/>
    </row>
    <row r="294" spans="1:9" x14ac:dyDescent="0.25">
      <c r="A294" s="253"/>
    </row>
  </sheetData>
  <mergeCells count="92">
    <mergeCell ref="E190:G190"/>
    <mergeCell ref="F191:G191"/>
    <mergeCell ref="E202:G202"/>
    <mergeCell ref="F203:G203"/>
    <mergeCell ref="A261:A262"/>
    <mergeCell ref="B261:B262"/>
    <mergeCell ref="C261:C262"/>
    <mergeCell ref="D261:D262"/>
    <mergeCell ref="D255:D256"/>
    <mergeCell ref="C255:C256"/>
    <mergeCell ref="B255:B256"/>
    <mergeCell ref="A255:A256"/>
    <mergeCell ref="B184:B185"/>
    <mergeCell ref="A184:A185"/>
    <mergeCell ref="F287:G287"/>
    <mergeCell ref="E237:G237"/>
    <mergeCell ref="F238:G238"/>
    <mergeCell ref="E248:G248"/>
    <mergeCell ref="F249:G249"/>
    <mergeCell ref="E265:G265"/>
    <mergeCell ref="F266:G266"/>
    <mergeCell ref="E273:G273"/>
    <mergeCell ref="F274:G274"/>
    <mergeCell ref="E280:G280"/>
    <mergeCell ref="F286:G286"/>
    <mergeCell ref="A252:A253"/>
    <mergeCell ref="B252:B253"/>
    <mergeCell ref="C252:C253"/>
    <mergeCell ref="A87:A89"/>
    <mergeCell ref="B87:B89"/>
    <mergeCell ref="D87:D89"/>
    <mergeCell ref="A92:A93"/>
    <mergeCell ref="B92:B93"/>
    <mergeCell ref="D92:D93"/>
    <mergeCell ref="A79:A81"/>
    <mergeCell ref="B79:B81"/>
    <mergeCell ref="D79:D81"/>
    <mergeCell ref="A82:A86"/>
    <mergeCell ref="B82:B86"/>
    <mergeCell ref="D82:D86"/>
    <mergeCell ref="A73:A75"/>
    <mergeCell ref="B73:B75"/>
    <mergeCell ref="D73:D75"/>
    <mergeCell ref="A76:A78"/>
    <mergeCell ref="B76:B78"/>
    <mergeCell ref="D76:D78"/>
    <mergeCell ref="I58:I59"/>
    <mergeCell ref="A65:A69"/>
    <mergeCell ref="B65:B69"/>
    <mergeCell ref="D65:D69"/>
    <mergeCell ref="A71:A72"/>
    <mergeCell ref="B71:B72"/>
    <mergeCell ref="D71:D72"/>
    <mergeCell ref="B47:B52"/>
    <mergeCell ref="C47:C52"/>
    <mergeCell ref="D47:D52"/>
    <mergeCell ref="A58:A59"/>
    <mergeCell ref="B58:B59"/>
    <mergeCell ref="C58:C59"/>
    <mergeCell ref="D58:D59"/>
    <mergeCell ref="E285:G285"/>
    <mergeCell ref="C17:C18"/>
    <mergeCell ref="D17:D18"/>
    <mergeCell ref="E53:G53"/>
    <mergeCell ref="F54:G54"/>
    <mergeCell ref="E62:G62"/>
    <mergeCell ref="F63:G63"/>
    <mergeCell ref="E95:G95"/>
    <mergeCell ref="F96:G96"/>
    <mergeCell ref="E176:G176"/>
    <mergeCell ref="E20:G20"/>
    <mergeCell ref="F21:G21"/>
    <mergeCell ref="F177:G177"/>
    <mergeCell ref="D184:D185"/>
    <mergeCell ref="C184:C185"/>
    <mergeCell ref="D252:D253"/>
    <mergeCell ref="A3:I3"/>
    <mergeCell ref="A7:A9"/>
    <mergeCell ref="B7:B9"/>
    <mergeCell ref="A1:I1"/>
    <mergeCell ref="F281:G281"/>
    <mergeCell ref="A15:A16"/>
    <mergeCell ref="B13:B14"/>
    <mergeCell ref="C13:C14"/>
    <mergeCell ref="D15:D16"/>
    <mergeCell ref="C15:C16"/>
    <mergeCell ref="B15:B16"/>
    <mergeCell ref="A13:A14"/>
    <mergeCell ref="D13:D14"/>
    <mergeCell ref="A17:A18"/>
    <mergeCell ref="B17:B18"/>
    <mergeCell ref="A47:A52"/>
  </mergeCells>
  <pageMargins left="0.98425196850393704" right="0.39370078740157483" top="0.78740157480314965" bottom="0.78740157480314965" header="0.19685039370078741" footer="0.31496062992125984"/>
  <pageSetup paperSize="9" scale="90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ЛОТ 1</vt:lpstr>
      <vt:lpstr>ЛОТ 2</vt:lpstr>
      <vt:lpstr>Свод</vt:lpstr>
      <vt:lpstr>Свод!Заголовки_для_печати</vt:lpstr>
      <vt:lpstr>'ЛОТ 1'!Область_печати</vt:lpstr>
      <vt:lpstr>'ЛОТ 2'!Область_печати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BakanovaAN</dc:creator>
  <cp:lastModifiedBy>Спартак Рафаилович Саяпов</cp:lastModifiedBy>
  <cp:lastPrinted>2016-05-10T05:06:57Z</cp:lastPrinted>
  <dcterms:created xsi:type="dcterms:W3CDTF">2015-04-13T02:45:06Z</dcterms:created>
  <dcterms:modified xsi:type="dcterms:W3CDTF">2016-05-11T12:11:47Z</dcterms:modified>
</cp:coreProperties>
</file>