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 activeTab="1"/>
  </bookViews>
  <sheets>
    <sheet name="Форма 8.2" sheetId="25" r:id="rId1"/>
    <sheet name="Приложение 1 к форме 8.2" sheetId="20" r:id="rId2"/>
    <sheet name="Приложение 2 к форме 8.2" sheetId="21" r:id="rId3"/>
    <sheet name="Приложение 3 к форме 8.2" sheetId="26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8.2'!$A$12:$I$61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3">'Приложение 3 к форме 8.2'!$A$1:$I$62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11" i="25" l="1"/>
  <c r="G59" i="26" l="1"/>
  <c r="F58" i="26"/>
  <c r="I57" i="26"/>
  <c r="I56" i="26"/>
  <c r="I55" i="26"/>
  <c r="I54" i="26"/>
  <c r="I52" i="26"/>
  <c r="F51" i="26"/>
  <c r="F50" i="26"/>
  <c r="I49" i="26"/>
  <c r="I48" i="26"/>
  <c r="I47" i="26"/>
  <c r="I46" i="26"/>
  <c r="I45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1" i="26"/>
  <c r="I30" i="26"/>
  <c r="I29" i="26"/>
  <c r="F28" i="26"/>
  <c r="F59" i="26" s="1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13" i="26"/>
  <c r="I59" i="26" s="1"/>
  <c r="Q12" i="25" s="1"/>
  <c r="B4" i="26"/>
  <c r="B3" i="26"/>
  <c r="L12" i="25"/>
  <c r="L18" i="25" s="1"/>
  <c r="K12" i="25"/>
  <c r="K18" i="25" s="1"/>
  <c r="J12" i="25"/>
  <c r="J18" i="25" s="1"/>
  <c r="I12" i="25"/>
  <c r="I18" i="25" s="1"/>
  <c r="H12" i="25"/>
  <c r="G12" i="25"/>
  <c r="G18" i="25" s="1"/>
  <c r="F12" i="25"/>
  <c r="F18" i="25" s="1"/>
  <c r="E11" i="25"/>
  <c r="E12" i="25" s="1"/>
  <c r="B11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D43" i="25" l="1"/>
  <c r="E14" i="25"/>
  <c r="E18" i="25" s="1"/>
  <c r="D44" i="25"/>
  <c r="I60" i="26"/>
  <c r="O12" i="25"/>
  <c r="M12" i="25" s="1"/>
  <c r="H18" i="25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<sst xmlns="http://schemas.openxmlformats.org/spreadsheetml/2006/main" count="244" uniqueCount="182">
  <si>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</si>
  <si>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</si>
  <si>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</si>
  <si>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</si>
  <si>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</si>
  <si>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</si>
  <si>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</si>
  <si>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</si>
  <si>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</si>
  <si>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</si>
  <si>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</si>
  <si>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</si>
  <si>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</si>
  <si>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</si>
  <si>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</si>
  <si>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</si>
  <si>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</si>
  <si>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</si>
  <si>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</si>
  <si>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</si>
  <si>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</si>
  <si>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</si>
  <si>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</si>
  <si>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</si>
  <si>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</si>
  <si>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</si>
  <si>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</si>
  <si>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</si>
  <si>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</si>
  <si>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</si>
  <si>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</si>
  <si>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</si>
  <si>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</si>
  <si>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</si>
  <si>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</si>
  <si>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</si>
  <si>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</si>
  <si>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</si>
  <si>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</si>
  <si>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</si>
  <si>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</si>
  <si>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</si>
  <si>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</si>
  <si>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</si>
  <si>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</si>
  <si>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</si>
  <si>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</si>
  <si>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</si>
  <si>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</si>
  <si>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</si>
  <si>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</si>
  <si>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</si>
  <si>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</si>
  <si>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</si>
  <si>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</si>
  <si>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</si>
  <si>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</si>
  <si>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</si>
  <si>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</si>
  <si>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</si>
  <si>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</si>
  <si>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</si>
  <si>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</si>
  <si>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</si>
  <si>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</si>
  <si>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</si>
  <si>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</si>
  <si>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</si>
  <si>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</si>
  <si>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</si>
  <si>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</si>
  <si>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</si>
  <si>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</si>
  <si>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</si>
  <si>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</si>
  <si>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</si>
  <si>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</si>
  <si>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</si>
  <si>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</si>
  <si>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</si>
  <si>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</si>
  <si>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</si>
  <si>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</si>
  <si>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</si>
  <si>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</si>
  <si>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</si>
  <si>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</si>
  <si>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</si>
  <si>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</si>
  <si>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</si>
  <si>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</si>
  <si>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</si>
  <si>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</si>
  <si>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</si>
  <si>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</si>
  <si>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</si>
  <si>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</si>
  <si>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</si>
  <si>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</si>
  <si>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</si>
  <si>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</si>
  <si>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</si>
  <si>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</si>
  <si>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</si>
  <si>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</si>
  <si>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</si>
  <si>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</si>
  <si>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2 к форме 8.2</t>
  </si>
  <si>
    <t>Приложение 1 к форме 8.2</t>
  </si>
  <si>
    <t>Приложение 3 к Форме 8.2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</si>
  <si>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</si>
  <si>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</si>
  <si>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</si>
  <si>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</si>
  <si>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</si>
  <si>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</si>
  <si>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</si>
  <si>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</si>
  <si>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</si>
  <si>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</si>
  <si>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</si>
  <si>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</si>
  <si>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</si>
  <si>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технический...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</si>
  <si>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</si>
  <si>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</si>
  <si>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</si>
  <si>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</si>
  <si>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</si>
  <si>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</si>
  <si>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</si>
  <si>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</si>
  <si>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</si>
  <si>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</si>
  <si>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</si>
  <si>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</si>
  <si>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</si>
  <si>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</si>
  <si>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</si>
  <si>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</si>
  <si>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</si>
  <si>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</si>
  <si>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</si>
  <si>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</si>
  <si>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</si>
  <si>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</si>
  <si>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</si>
  <si>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</si>
  <si>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</si>
  <si>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</si>
  <si>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</si>
  <si>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</si>
  <si>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</si>
  <si>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</si>
  <si>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</si>
  <si>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</si>
  <si>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</si>
  <si>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</si>
  <si>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</si>
  <si>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</si>
  <si>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</si>
  <si>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</si>
  <si>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</si>
  <si>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</si>
  <si>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</si>
  <si>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</si>
  <si>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</si>
  <si>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</si>
  <si>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</si>
  <si>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</si>
  <si>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Форма 8.2</t>
  </si>
  <si>
    <t>Ватинское месторождение</t>
  </si>
  <si>
    <t>Высоконапорный водовод т.вр.-куст скв.126 инвентарный №130000017452</t>
  </si>
  <si>
    <t>1982</t>
  </si>
  <si>
    <t>Прокладки резиновые (пластина техническая прессованная)</t>
  </si>
  <si>
    <t>Болты с гайками и шайбами строительные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</si>
  <si>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</si>
  <si>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</si>
  <si>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Манжета термоусадочная для изоляции трубопровода из труб с заводской изоляцией Ду 114 мм</t>
  </si>
  <si>
    <t>Задвижки ДУ100 мм Ру25,0 МПа клиновые фланцевые с выдвижным шпинделем</t>
  </si>
  <si>
    <t>Заглушки эллиптические д-114х11 мм</t>
  </si>
  <si>
    <t>Трубы стальные бесшовные, горячедеформированные Ду114х11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</si>
</sst>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8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50" xfId="327" applyFont="1" applyFill="1" applyBorder="1" applyAlignment="1">
      <alignment horizontal="center" vertical="center" wrapText="1"/>
    </xf>
    <xf numFmtId="0" fontId="79" fillId="28" borderId="50" xfId="327" applyFont="1" applyFill="1" applyBorder="1" applyAlignment="1">
      <alignment horizontal="center" vertical="center" wrapText="1"/>
    </xf>
    <xf numFmtId="3" fontId="78" fillId="28" borderId="50" xfId="327" applyNumberFormat="1" applyFont="1" applyFill="1" applyBorder="1" applyAlignment="1">
      <alignment horizontal="center" vertical="center" wrapText="1"/>
    </xf>
    <xf numFmtId="0" fontId="1" fillId="28" borderId="53" xfId="327" applyFont="1" applyFill="1" applyBorder="1" applyAlignment="1">
      <alignment horizontal="center" vertical="center" wrapText="1"/>
    </xf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1" fillId="28" borderId="0" xfId="327" applyFont="1" applyFill="1"/>
    <xf numFmtId="0" fontId="1" fillId="28" borderId="0" xfId="327" applyFont="1" applyFill="1" applyAlignment="1">
      <alignment horizontal="left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8" fillId="28" borderId="0" xfId="327" applyFont="1" applyFill="1" applyAlignment="1">
      <alignment horizontal="center"/>
    </xf>
    <xf numFmtId="0" fontId="78" fillId="28" borderId="0" xfId="327" applyFont="1" applyFill="1" applyAlignment="1">
      <alignment horizontal="left"/>
    </xf>
    <xf numFmtId="0" fontId="1" fillId="28" borderId="0" xfId="327" applyFont="1" applyFill="1" applyBorder="1"/>
    <xf numFmtId="0" fontId="78" fillId="28" borderId="8" xfId="327" applyFont="1" applyFill="1" applyBorder="1" applyAlignment="1">
      <alignment horizontal="center"/>
    </xf>
    <xf numFmtId="0" fontId="78" fillId="28" borderId="35" xfId="327" applyFont="1" applyFill="1" applyBorder="1" applyAlignment="1">
      <alignment horizontal="center"/>
    </xf>
    <xf numFmtId="0" fontId="78" fillId="28" borderId="22" xfId="327" applyFont="1" applyFill="1" applyBorder="1" applyAlignment="1">
      <alignment horizontal="center"/>
    </xf>
    <xf numFmtId="0" fontId="78" fillId="28" borderId="50" xfId="327" applyFont="1" applyFill="1" applyBorder="1" applyAlignment="1">
      <alignment horizontal="center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0" fontId="10" fillId="28" borderId="92" xfId="0" applyFont="1" applyFill="1" applyBorder="1" applyAlignment="1">
      <alignment horizontal="center" vertical="center" wrapText="1"/>
    </xf>
    <xf numFmtId="0" fontId="10" fillId="28" borderId="34" xfId="0" applyFont="1" applyFill="1" applyBorder="1" applyAlignment="1">
      <alignment horizontal="center" vertical="center" wrapText="1"/>
    </xf>
    <xf numFmtId="0" fontId="10" fillId="28" borderId="40" xfId="0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Border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78" fillId="28" borderId="98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right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1" fillId="28" borderId="0" xfId="327" applyFont="1" applyFill="1" applyAlignment="1">
      <alignment horizontal="left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N1" activePane="topRight" state="frozen"/>
      <selection activeCell="C21" sqref="C21"/>
      <selection pane="topRight" activeCell="A11" sqref="A11:XFD18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49" customWidth="1"/>
    <col min="14" max="14" width="13.5703125" style="249" customWidth="1"/>
    <col min="15" max="15" width="11.7109375" style="249" customWidth="1"/>
    <col min="16" max="16" width="13" style="249" customWidth="1"/>
    <col min="17" max="17" width="14.85546875" style="249" customWidth="1"/>
    <col min="18" max="18" width="16.28515625" style="90" customWidth="1"/>
    <col min="19" max="19" width="14.7109375" style="249" hidden="1" customWidth="1"/>
    <col min="20" max="20" width="14" style="90" customWidth="1"/>
    <col min="21" max="21" width="14.42578125" style="90" customWidth="1"/>
    <col min="22" max="22" width="11.7109375" style="249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2" t="s">
        <v>34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358"/>
      <c r="U1" s="358"/>
      <c r="V1" s="91"/>
      <c r="W1" s="358"/>
      <c r="X1" s="412" t="s">
        <v>170</v>
      </c>
      <c r="Y1" s="412"/>
    </row>
    <row r="2" spans="1:2637" ht="13.5" x14ac:dyDescent="0.2"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58"/>
      <c r="U2" s="358"/>
      <c r="V2" s="91"/>
      <c r="W2" s="358"/>
      <c r="X2" s="358"/>
      <c r="Y2" s="92"/>
    </row>
    <row r="3" spans="1:2637" ht="14.25" thickBot="1" x14ac:dyDescent="0.25"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91"/>
      <c r="N3" s="91"/>
      <c r="O3" s="91"/>
      <c r="P3" s="91"/>
      <c r="Q3" s="91"/>
      <c r="R3" s="358"/>
      <c r="S3" s="91"/>
      <c r="T3" s="358"/>
      <c r="U3" s="358"/>
      <c r="V3" s="91"/>
      <c r="W3" s="358"/>
      <c r="X3" s="430"/>
      <c r="Y3" s="430"/>
    </row>
    <row r="4" spans="1:2637" ht="12.75" customHeight="1" thickBot="1" x14ac:dyDescent="0.25">
      <c r="A4" s="383" t="s">
        <v>91</v>
      </c>
      <c r="B4" s="386" t="s">
        <v>35</v>
      </c>
      <c r="C4" s="386" t="s">
        <v>36</v>
      </c>
      <c r="D4" s="389" t="s">
        <v>92</v>
      </c>
      <c r="E4" s="392" t="s">
        <v>37</v>
      </c>
      <c r="F4" s="393"/>
      <c r="G4" s="393"/>
      <c r="H4" s="393"/>
      <c r="I4" s="393"/>
      <c r="J4" s="393"/>
      <c r="K4" s="393"/>
      <c r="L4" s="394"/>
      <c r="M4" s="392" t="s">
        <v>19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4"/>
      <c r="Z4" s="93"/>
    </row>
    <row r="5" spans="1:2637" ht="12.75" customHeight="1" thickBot="1" x14ac:dyDescent="0.25">
      <c r="A5" s="384"/>
      <c r="B5" s="387"/>
      <c r="C5" s="387"/>
      <c r="D5" s="390"/>
      <c r="E5" s="395" t="s">
        <v>93</v>
      </c>
      <c r="F5" s="393" t="s">
        <v>20</v>
      </c>
      <c r="G5" s="393"/>
      <c r="H5" s="393"/>
      <c r="I5" s="393"/>
      <c r="J5" s="393"/>
      <c r="K5" s="393"/>
      <c r="L5" s="394"/>
      <c r="M5" s="406" t="s">
        <v>94</v>
      </c>
      <c r="N5" s="408" t="s">
        <v>20</v>
      </c>
      <c r="O5" s="408"/>
      <c r="P5" s="408"/>
      <c r="Q5" s="409"/>
      <c r="R5" s="410" t="s">
        <v>38</v>
      </c>
      <c r="S5" s="401" t="s">
        <v>21</v>
      </c>
      <c r="T5" s="399" t="s">
        <v>39</v>
      </c>
      <c r="U5" s="399" t="s">
        <v>40</v>
      </c>
      <c r="V5" s="401" t="s">
        <v>22</v>
      </c>
      <c r="W5" s="399" t="s">
        <v>41</v>
      </c>
      <c r="X5" s="399" t="s">
        <v>42</v>
      </c>
      <c r="Y5" s="423" t="s">
        <v>43</v>
      </c>
    </row>
    <row r="6" spans="1:2637" ht="44.25" customHeight="1" x14ac:dyDescent="0.2">
      <c r="A6" s="384"/>
      <c r="B6" s="387"/>
      <c r="C6" s="387"/>
      <c r="D6" s="390"/>
      <c r="E6" s="396"/>
      <c r="F6" s="403" t="s">
        <v>95</v>
      </c>
      <c r="G6" s="405" t="s">
        <v>96</v>
      </c>
      <c r="H6" s="405" t="s">
        <v>97</v>
      </c>
      <c r="I6" s="405" t="s">
        <v>44</v>
      </c>
      <c r="J6" s="405" t="s">
        <v>98</v>
      </c>
      <c r="K6" s="405" t="s">
        <v>99</v>
      </c>
      <c r="L6" s="425" t="s">
        <v>100</v>
      </c>
      <c r="M6" s="407"/>
      <c r="N6" s="426" t="s">
        <v>45</v>
      </c>
      <c r="O6" s="427"/>
      <c r="P6" s="428" t="s">
        <v>17</v>
      </c>
      <c r="Q6" s="429"/>
      <c r="R6" s="411"/>
      <c r="S6" s="402"/>
      <c r="T6" s="400"/>
      <c r="U6" s="400"/>
      <c r="V6" s="402"/>
      <c r="W6" s="400"/>
      <c r="X6" s="400"/>
      <c r="Y6" s="424"/>
    </row>
    <row r="7" spans="1:2637" ht="83.25" customHeight="1" thickBot="1" x14ac:dyDescent="0.25">
      <c r="A7" s="385"/>
      <c r="B7" s="388"/>
      <c r="C7" s="388"/>
      <c r="D7" s="391"/>
      <c r="E7" s="396"/>
      <c r="F7" s="404"/>
      <c r="G7" s="405"/>
      <c r="H7" s="405"/>
      <c r="I7" s="405"/>
      <c r="J7" s="405"/>
      <c r="K7" s="405"/>
      <c r="L7" s="425"/>
      <c r="M7" s="407"/>
      <c r="N7" s="88" t="s">
        <v>46</v>
      </c>
      <c r="O7" s="89" t="s">
        <v>47</v>
      </c>
      <c r="P7" s="94" t="s">
        <v>46</v>
      </c>
      <c r="Q7" s="89" t="s">
        <v>47</v>
      </c>
      <c r="R7" s="411"/>
      <c r="S7" s="402"/>
      <c r="T7" s="400"/>
      <c r="U7" s="400"/>
      <c r="V7" s="402"/>
      <c r="W7" s="400"/>
      <c r="X7" s="400"/>
      <c r="Y7" s="424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56</v>
      </c>
      <c r="B9" s="103" t="s">
        <v>171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85" t="s">
        <v>57</v>
      </c>
      <c r="B10" s="112" t="s">
        <v>172</v>
      </c>
      <c r="C10" s="113"/>
      <c r="D10" s="286"/>
      <c r="E10" s="287"/>
      <c r="F10" s="286"/>
      <c r="G10" s="286"/>
      <c r="H10" s="286"/>
      <c r="I10" s="286"/>
      <c r="J10" s="286"/>
      <c r="K10" s="286"/>
      <c r="L10" s="286"/>
      <c r="M10" s="288"/>
      <c r="N10" s="289"/>
      <c r="O10" s="289"/>
      <c r="P10" s="290"/>
      <c r="Q10" s="289"/>
      <c r="R10" s="287"/>
      <c r="S10" s="289"/>
      <c r="T10" s="286"/>
      <c r="U10" s="286"/>
      <c r="V10" s="289"/>
      <c r="W10" s="286"/>
      <c r="X10" s="286"/>
      <c r="Y10" s="286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1" t="s">
        <v>173</v>
      </c>
      <c r="B11" s="292" t="str">
        <f>B10</f>
        <v>Высоконапорный водовод т.вр.-куст скв.126 инвентарный №130000017452</v>
      </c>
      <c r="C11" s="293"/>
      <c r="D11" s="294"/>
      <c r="E11" s="295">
        <f t="shared" ref="E11" si="1">G11+H11+F11+K11+L11</f>
        <v>2482565</v>
      </c>
      <c r="F11" s="296">
        <v>451004</v>
      </c>
      <c r="G11" s="296">
        <v>350892</v>
      </c>
      <c r="H11" s="296">
        <v>933580</v>
      </c>
      <c r="I11" s="296">
        <f>1769+583+3889+1298+745</f>
        <v>8284</v>
      </c>
      <c r="J11" s="296">
        <v>152313</v>
      </c>
      <c r="K11" s="296">
        <v>493331</v>
      </c>
      <c r="L11" s="297">
        <v>253758</v>
      </c>
      <c r="M11" s="298"/>
      <c r="N11" s="299"/>
      <c r="O11" s="300"/>
      <c r="P11" s="299"/>
      <c r="Q11" s="300"/>
      <c r="R11" s="301"/>
      <c r="S11" s="302"/>
      <c r="T11" s="303"/>
      <c r="U11" s="304"/>
      <c r="V11" s="302"/>
      <c r="W11" s="305"/>
      <c r="X11" s="306"/>
      <c r="Y11" s="307"/>
    </row>
    <row r="12" spans="1:2637" s="116" customFormat="1" ht="14.25" thickBot="1" x14ac:dyDescent="0.25">
      <c r="A12" s="308"/>
      <c r="B12" s="309" t="s">
        <v>24</v>
      </c>
      <c r="C12" s="310"/>
      <c r="D12" s="311"/>
      <c r="E12" s="276">
        <f t="shared" ref="E12:L12" si="2">SUM(E11:E11)</f>
        <v>2482565</v>
      </c>
      <c r="F12" s="276">
        <f t="shared" si="2"/>
        <v>451004</v>
      </c>
      <c r="G12" s="276">
        <f t="shared" si="2"/>
        <v>350892</v>
      </c>
      <c r="H12" s="276">
        <f t="shared" si="2"/>
        <v>933580</v>
      </c>
      <c r="I12" s="276">
        <f t="shared" si="2"/>
        <v>8284</v>
      </c>
      <c r="J12" s="276">
        <f t="shared" si="2"/>
        <v>152313</v>
      </c>
      <c r="K12" s="276">
        <f t="shared" si="2"/>
        <v>493331</v>
      </c>
      <c r="L12" s="312">
        <f t="shared" si="2"/>
        <v>253758</v>
      </c>
      <c r="M12" s="278">
        <f>O12+Q12</f>
        <v>2324525</v>
      </c>
      <c r="N12" s="279"/>
      <c r="O12" s="280">
        <f>'Приложение 3 к форме 8.2'!F59</f>
        <v>1634118</v>
      </c>
      <c r="P12" s="281"/>
      <c r="Q12" s="280">
        <f>'Приложение 3 к форме 8.2'!I59</f>
        <v>690407</v>
      </c>
      <c r="R12" s="282"/>
      <c r="S12" s="283"/>
      <c r="T12" s="283"/>
      <c r="U12" s="283"/>
      <c r="V12" s="283"/>
      <c r="W12" s="283"/>
      <c r="X12" s="277"/>
      <c r="Y12" s="284"/>
    </row>
    <row r="13" spans="1:2637" s="151" customFormat="1" ht="32.25" customHeight="1" thickBot="1" x14ac:dyDescent="0.25">
      <c r="A13" s="141"/>
      <c r="B13" s="142" t="s">
        <v>101</v>
      </c>
      <c r="C13" s="143"/>
      <c r="D13" s="144"/>
      <c r="E13" s="315"/>
      <c r="F13" s="144"/>
      <c r="G13" s="144"/>
      <c r="H13" s="144"/>
      <c r="I13" s="144"/>
      <c r="J13" s="144"/>
      <c r="K13" s="144"/>
      <c r="L13" s="316"/>
      <c r="M13" s="145"/>
      <c r="N13" s="146"/>
      <c r="O13" s="147"/>
      <c r="P13" s="143"/>
      <c r="Q13" s="147"/>
      <c r="R13" s="148"/>
      <c r="S13" s="149"/>
      <c r="T13" s="149"/>
      <c r="U13" s="149"/>
      <c r="V13" s="149"/>
      <c r="W13" s="149"/>
      <c r="X13" s="149"/>
      <c r="Y13" s="150"/>
    </row>
    <row r="14" spans="1:2637" ht="32.25" customHeight="1" x14ac:dyDescent="0.2">
      <c r="A14" s="117"/>
      <c r="B14" s="152" t="s">
        <v>48</v>
      </c>
      <c r="C14" s="317"/>
      <c r="D14" s="153"/>
      <c r="E14" s="318">
        <f>E12*D40</f>
        <v>144515</v>
      </c>
      <c r="F14" s="153"/>
      <c r="G14" s="153"/>
      <c r="H14" s="153"/>
      <c r="I14" s="153"/>
      <c r="J14" s="153"/>
      <c r="K14" s="153"/>
      <c r="L14" s="319"/>
      <c r="M14" s="119"/>
      <c r="N14" s="154"/>
      <c r="O14" s="121"/>
      <c r="P14" s="155"/>
      <c r="Q14" s="121"/>
      <c r="R14" s="123"/>
      <c r="S14" s="124"/>
      <c r="T14" s="125"/>
      <c r="U14" s="125"/>
      <c r="V14" s="124"/>
      <c r="W14" s="125"/>
      <c r="X14" s="125"/>
      <c r="Y14" s="156"/>
    </row>
    <row r="15" spans="1:2637" ht="32.25" customHeight="1" x14ac:dyDescent="0.2">
      <c r="A15" s="126"/>
      <c r="B15" s="157" t="s">
        <v>102</v>
      </c>
      <c r="C15" s="320"/>
      <c r="D15" s="158"/>
      <c r="E15" s="321"/>
      <c r="F15" s="158"/>
      <c r="G15" s="158"/>
      <c r="H15" s="158"/>
      <c r="I15" s="158"/>
      <c r="J15" s="158"/>
      <c r="K15" s="158"/>
      <c r="L15" s="322"/>
      <c r="M15" s="129"/>
      <c r="N15" s="159"/>
      <c r="O15" s="130"/>
      <c r="P15" s="160"/>
      <c r="Q15" s="130"/>
      <c r="R15" s="131"/>
      <c r="S15" s="132"/>
      <c r="T15" s="133"/>
      <c r="U15" s="133"/>
      <c r="V15" s="132"/>
      <c r="W15" s="133"/>
      <c r="X15" s="133"/>
      <c r="Y15" s="161"/>
    </row>
    <row r="16" spans="1:2637" ht="32.25" customHeight="1" x14ac:dyDescent="0.2">
      <c r="A16" s="126"/>
      <c r="B16" s="157" t="s">
        <v>103</v>
      </c>
      <c r="C16" s="320"/>
      <c r="D16" s="158"/>
      <c r="E16" s="321"/>
      <c r="F16" s="158"/>
      <c r="G16" s="158"/>
      <c r="H16" s="158"/>
      <c r="I16" s="158"/>
      <c r="J16" s="158"/>
      <c r="K16" s="158"/>
      <c r="L16" s="322"/>
      <c r="M16" s="129"/>
      <c r="N16" s="159"/>
      <c r="O16" s="130"/>
      <c r="P16" s="160"/>
      <c r="Q16" s="130"/>
      <c r="R16" s="131"/>
      <c r="S16" s="132"/>
      <c r="T16" s="133"/>
      <c r="U16" s="133"/>
      <c r="V16" s="132"/>
      <c r="W16" s="133"/>
      <c r="X16" s="133"/>
      <c r="Y16" s="161"/>
    </row>
    <row r="17" spans="1:25" ht="32.25" customHeight="1" thickBot="1" x14ac:dyDescent="0.25">
      <c r="A17" s="126"/>
      <c r="B17" s="162" t="s">
        <v>104</v>
      </c>
      <c r="C17" s="323"/>
      <c r="D17" s="158"/>
      <c r="E17" s="321"/>
      <c r="F17" s="158"/>
      <c r="G17" s="158"/>
      <c r="H17" s="158"/>
      <c r="I17" s="158"/>
      <c r="J17" s="158"/>
      <c r="K17" s="158"/>
      <c r="L17" s="322"/>
      <c r="M17" s="129"/>
      <c r="N17" s="159"/>
      <c r="O17" s="130"/>
      <c r="P17" s="160"/>
      <c r="Q17" s="130"/>
      <c r="R17" s="131"/>
      <c r="S17" s="132"/>
      <c r="T17" s="133"/>
      <c r="U17" s="133"/>
      <c r="V17" s="132"/>
      <c r="W17" s="133"/>
      <c r="X17" s="133"/>
      <c r="Y17" s="161"/>
    </row>
    <row r="18" spans="1:25" s="175" customFormat="1" ht="32.25" customHeight="1" thickBot="1" x14ac:dyDescent="0.25">
      <c r="A18" s="165"/>
      <c r="B18" s="166" t="s">
        <v>25</v>
      </c>
      <c r="C18" s="167"/>
      <c r="D18" s="167"/>
      <c r="E18" s="168">
        <f>E12+E14</f>
        <v>2627080</v>
      </c>
      <c r="F18" s="168">
        <f t="shared" ref="F18:L18" si="3">F12</f>
        <v>451004</v>
      </c>
      <c r="G18" s="168">
        <f t="shared" si="3"/>
        <v>350892</v>
      </c>
      <c r="H18" s="168">
        <f t="shared" si="3"/>
        <v>933580</v>
      </c>
      <c r="I18" s="168">
        <f t="shared" si="3"/>
        <v>8284</v>
      </c>
      <c r="J18" s="168">
        <f t="shared" si="3"/>
        <v>152313</v>
      </c>
      <c r="K18" s="168">
        <f t="shared" si="3"/>
        <v>493331</v>
      </c>
      <c r="L18" s="168">
        <f t="shared" si="3"/>
        <v>253758</v>
      </c>
      <c r="M18" s="169"/>
      <c r="N18" s="170"/>
      <c r="O18" s="171"/>
      <c r="P18" s="172"/>
      <c r="Q18" s="171"/>
      <c r="R18" s="173"/>
      <c r="S18" s="171"/>
      <c r="T18" s="174"/>
      <c r="U18" s="174"/>
      <c r="V18" s="171"/>
      <c r="W18" s="174"/>
      <c r="X18" s="174"/>
      <c r="Y18" s="168"/>
    </row>
    <row r="19" spans="1:25" ht="32.25" customHeight="1" x14ac:dyDescent="0.2">
      <c r="A19" s="117"/>
      <c r="B19" s="118"/>
      <c r="C19" s="176"/>
      <c r="D19" s="153"/>
      <c r="E19" s="153"/>
      <c r="F19" s="153"/>
      <c r="G19" s="153"/>
      <c r="H19" s="153"/>
      <c r="I19" s="153"/>
      <c r="J19" s="153"/>
      <c r="K19" s="153"/>
      <c r="L19" s="319"/>
      <c r="M19" s="119"/>
      <c r="N19" s="120"/>
      <c r="O19" s="121"/>
      <c r="P19" s="122"/>
      <c r="Q19" s="121"/>
      <c r="R19" s="123"/>
      <c r="S19" s="124"/>
      <c r="T19" s="125"/>
      <c r="U19" s="125"/>
      <c r="V19" s="124"/>
      <c r="W19" s="125"/>
      <c r="X19" s="125"/>
      <c r="Y19" s="156"/>
    </row>
    <row r="20" spans="1:25" ht="32.25" customHeight="1" x14ac:dyDescent="0.2">
      <c r="A20" s="126"/>
      <c r="B20" s="127" t="s">
        <v>26</v>
      </c>
      <c r="C20" s="177"/>
      <c r="D20" s="128"/>
      <c r="E20" s="133"/>
      <c r="F20" s="133"/>
      <c r="G20" s="133"/>
      <c r="H20" s="133"/>
      <c r="I20" s="133"/>
      <c r="J20" s="133"/>
      <c r="K20" s="133"/>
      <c r="L20" s="313"/>
      <c r="M20" s="129"/>
      <c r="N20" s="159"/>
      <c r="O20" s="130"/>
      <c r="P20" s="160"/>
      <c r="Q20" s="130"/>
      <c r="R20" s="131"/>
      <c r="S20" s="132"/>
      <c r="T20" s="133"/>
      <c r="U20" s="133"/>
      <c r="V20" s="132"/>
      <c r="W20" s="133"/>
      <c r="X20" s="133"/>
      <c r="Y20" s="161"/>
    </row>
    <row r="21" spans="1:25" ht="32.25" customHeight="1" thickBot="1" x14ac:dyDescent="0.25">
      <c r="A21" s="134"/>
      <c r="B21" s="178"/>
      <c r="C21" s="179"/>
      <c r="D21" s="135"/>
      <c r="E21" s="135"/>
      <c r="F21" s="135"/>
      <c r="G21" s="135"/>
      <c r="H21" s="135"/>
      <c r="I21" s="135"/>
      <c r="J21" s="135"/>
      <c r="K21" s="135"/>
      <c r="L21" s="314"/>
      <c r="M21" s="136"/>
      <c r="N21" s="163"/>
      <c r="O21" s="137"/>
      <c r="P21" s="164"/>
      <c r="Q21" s="137"/>
      <c r="R21" s="138"/>
      <c r="S21" s="139"/>
      <c r="T21" s="140"/>
      <c r="U21" s="140"/>
      <c r="V21" s="139"/>
      <c r="W21" s="140"/>
      <c r="X21" s="140"/>
      <c r="Y21" s="180"/>
    </row>
    <row r="22" spans="1:25" ht="32.25" customHeight="1" x14ac:dyDescent="0.2">
      <c r="A22" s="181"/>
      <c r="B22" s="182" t="s">
        <v>27</v>
      </c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85"/>
      <c r="N22" s="185"/>
      <c r="O22" s="186"/>
      <c r="P22" s="185"/>
      <c r="Q22" s="186"/>
      <c r="R22" s="324"/>
      <c r="S22" s="187"/>
      <c r="T22" s="188"/>
      <c r="U22" s="188"/>
      <c r="V22" s="189"/>
      <c r="W22" s="188"/>
      <c r="X22" s="188"/>
      <c r="Y22" s="190"/>
    </row>
    <row r="23" spans="1:25" ht="32.25" customHeight="1" x14ac:dyDescent="0.2">
      <c r="A23" s="126"/>
      <c r="B23" s="191" t="s">
        <v>28</v>
      </c>
      <c r="C23" s="192"/>
      <c r="D23" s="193"/>
      <c r="E23" s="193"/>
      <c r="F23" s="193"/>
      <c r="G23" s="193"/>
      <c r="H23" s="193"/>
      <c r="I23" s="193"/>
      <c r="J23" s="193"/>
      <c r="K23" s="193"/>
      <c r="L23" s="193"/>
      <c r="M23" s="325"/>
      <c r="N23" s="194"/>
      <c r="O23" s="195"/>
      <c r="P23" s="194"/>
      <c r="Q23" s="195"/>
      <c r="R23" s="326"/>
      <c r="S23" s="196"/>
      <c r="T23" s="197"/>
      <c r="U23" s="197"/>
      <c r="V23" s="198"/>
      <c r="W23" s="197"/>
      <c r="X23" s="197"/>
      <c r="Y23" s="199"/>
    </row>
    <row r="24" spans="1:25" ht="32.25" customHeight="1" thickBot="1" x14ac:dyDescent="0.25">
      <c r="A24" s="200"/>
      <c r="B24" s="201" t="s">
        <v>29</v>
      </c>
      <c r="C24" s="202"/>
      <c r="D24" s="203"/>
      <c r="E24" s="203"/>
      <c r="F24" s="203"/>
      <c r="G24" s="203"/>
      <c r="H24" s="203"/>
      <c r="I24" s="203"/>
      <c r="J24" s="203"/>
      <c r="K24" s="203"/>
      <c r="L24" s="203"/>
      <c r="M24" s="204"/>
      <c r="N24" s="204"/>
      <c r="O24" s="205"/>
      <c r="P24" s="204"/>
      <c r="Q24" s="205"/>
      <c r="R24" s="327"/>
      <c r="S24" s="206"/>
      <c r="T24" s="207"/>
      <c r="U24" s="207"/>
      <c r="V24" s="208"/>
      <c r="W24" s="207"/>
      <c r="X24" s="207"/>
      <c r="Y24" s="209"/>
    </row>
    <row r="25" spans="1:25" ht="32.25" customHeight="1" x14ac:dyDescent="0.2">
      <c r="A25" s="117"/>
      <c r="B25" s="210" t="s">
        <v>49</v>
      </c>
      <c r="C25" s="211"/>
      <c r="D25" s="212"/>
      <c r="E25" s="212"/>
      <c r="F25" s="212"/>
      <c r="G25" s="212"/>
      <c r="H25" s="212"/>
      <c r="I25" s="212"/>
      <c r="J25" s="212"/>
      <c r="K25" s="212"/>
      <c r="L25" s="328"/>
      <c r="M25" s="213"/>
      <c r="N25" s="214"/>
      <c r="O25" s="215"/>
      <c r="P25" s="216"/>
      <c r="Q25" s="215"/>
      <c r="R25" s="217"/>
      <c r="S25" s="218"/>
      <c r="T25" s="219"/>
      <c r="U25" s="219"/>
      <c r="V25" s="220"/>
      <c r="W25" s="219"/>
      <c r="X25" s="219"/>
      <c r="Y25" s="221"/>
    </row>
    <row r="26" spans="1:25" ht="32.25" customHeight="1" x14ac:dyDescent="0.2">
      <c r="A26" s="134"/>
      <c r="B26" s="222" t="s">
        <v>50</v>
      </c>
      <c r="C26" s="223"/>
      <c r="D26" s="224"/>
      <c r="E26" s="224"/>
      <c r="F26" s="224"/>
      <c r="G26" s="224"/>
      <c r="H26" s="224"/>
      <c r="I26" s="224"/>
      <c r="J26" s="224"/>
      <c r="K26" s="224"/>
      <c r="L26" s="329"/>
      <c r="M26" s="225"/>
      <c r="N26" s="226"/>
      <c r="O26" s="227"/>
      <c r="P26" s="228"/>
      <c r="Q26" s="227"/>
      <c r="R26" s="229"/>
      <c r="S26" s="230"/>
      <c r="T26" s="231"/>
      <c r="U26" s="231"/>
      <c r="V26" s="232"/>
      <c r="W26" s="231"/>
      <c r="X26" s="231"/>
      <c r="Y26" s="231"/>
    </row>
    <row r="27" spans="1:25" ht="32.25" customHeight="1" thickBot="1" x14ac:dyDescent="0.25">
      <c r="A27" s="200"/>
      <c r="B27" s="201"/>
      <c r="C27" s="202"/>
      <c r="D27" s="203"/>
      <c r="E27" s="203"/>
      <c r="F27" s="203"/>
      <c r="G27" s="203"/>
      <c r="H27" s="203"/>
      <c r="I27" s="203"/>
      <c r="J27" s="203"/>
      <c r="K27" s="203"/>
      <c r="L27" s="330"/>
      <c r="M27" s="233"/>
      <c r="N27" s="234"/>
      <c r="O27" s="235"/>
      <c r="P27" s="236"/>
      <c r="Q27" s="235"/>
      <c r="R27" s="237"/>
      <c r="S27" s="206"/>
      <c r="T27" s="207"/>
      <c r="U27" s="207"/>
      <c r="V27" s="208"/>
      <c r="W27" s="207"/>
      <c r="X27" s="207"/>
      <c r="Y27" s="207"/>
    </row>
    <row r="28" spans="1:25" ht="36" customHeight="1" x14ac:dyDescent="0.2">
      <c r="A28" s="93"/>
      <c r="B28" s="238"/>
      <c r="C28" s="239"/>
      <c r="D28" s="239"/>
      <c r="E28" s="239"/>
      <c r="F28" s="239"/>
      <c r="G28" s="239"/>
      <c r="H28" s="239"/>
      <c r="I28" s="239"/>
      <c r="J28" s="239"/>
      <c r="K28" s="413"/>
      <c r="L28" s="413"/>
      <c r="M28" s="413"/>
      <c r="N28" s="413"/>
      <c r="O28" s="413"/>
      <c r="P28" s="413"/>
      <c r="Q28" s="413"/>
      <c r="R28" s="413"/>
      <c r="S28" s="413"/>
      <c r="T28" s="413"/>
      <c r="U28" s="413"/>
      <c r="V28" s="413"/>
      <c r="W28" s="413"/>
      <c r="X28" s="413"/>
      <c r="Y28" s="413"/>
    </row>
    <row r="29" spans="1:25" ht="12.75" customHeight="1" x14ac:dyDescent="0.2">
      <c r="B29" s="414"/>
      <c r="C29" s="415"/>
      <c r="D29" s="418" t="s">
        <v>51</v>
      </c>
      <c r="E29" s="420" t="s">
        <v>52</v>
      </c>
      <c r="F29" s="421"/>
      <c r="G29" s="421"/>
      <c r="H29" s="240"/>
      <c r="I29" s="240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1:25" ht="19.5" customHeight="1" x14ac:dyDescent="0.2">
      <c r="B30" s="416"/>
      <c r="C30" s="417"/>
      <c r="D30" s="419"/>
      <c r="E30" s="241">
        <v>2015</v>
      </c>
      <c r="F30" s="241">
        <v>2016</v>
      </c>
      <c r="G30" s="242">
        <v>2017</v>
      </c>
      <c r="H30" s="359"/>
      <c r="I30" s="359"/>
      <c r="J30" s="359"/>
      <c r="K30" s="422"/>
      <c r="L30" s="422"/>
      <c r="M30" s="422"/>
      <c r="N30" s="422"/>
      <c r="O30" s="422"/>
      <c r="P30" s="422"/>
      <c r="Q30" s="422"/>
      <c r="R30" s="422"/>
      <c r="S30" s="422"/>
      <c r="T30" s="422"/>
      <c r="U30" s="422"/>
      <c r="V30" s="422"/>
      <c r="W30" s="422"/>
      <c r="X30" s="422"/>
      <c r="Y30" s="422"/>
    </row>
    <row r="31" spans="1:25" ht="29.25" customHeight="1" x14ac:dyDescent="0.2">
      <c r="B31" s="397" t="s">
        <v>53</v>
      </c>
      <c r="C31" s="398"/>
      <c r="D31" s="243"/>
      <c r="E31" s="244"/>
      <c r="F31" s="244"/>
      <c r="G31" s="244"/>
      <c r="H31" s="245"/>
      <c r="I31" s="245"/>
      <c r="J31" s="245"/>
      <c r="K31" s="246"/>
      <c r="L31" s="245"/>
      <c r="M31" s="247"/>
      <c r="N31" s="247"/>
      <c r="O31" s="248"/>
      <c r="P31" s="247"/>
      <c r="Q31" s="247"/>
    </row>
    <row r="32" spans="1:25" ht="13.5" x14ac:dyDescent="0.25">
      <c r="A32" s="93"/>
      <c r="B32" s="250"/>
      <c r="C32" s="251"/>
      <c r="D32" s="251"/>
      <c r="E32" s="251"/>
      <c r="F32" s="93"/>
      <c r="G32" s="93"/>
      <c r="H32" s="93"/>
      <c r="I32" s="93"/>
      <c r="J32" s="93"/>
      <c r="K32" s="93"/>
      <c r="L32" s="93"/>
      <c r="M32" s="252"/>
      <c r="N32" s="252"/>
      <c r="O32" s="252"/>
      <c r="P32" s="252"/>
      <c r="Q32" s="253"/>
      <c r="R32" s="254"/>
      <c r="S32" s="248"/>
      <c r="T32" s="254"/>
      <c r="U32" s="254"/>
      <c r="V32" s="248"/>
      <c r="W32" s="246"/>
      <c r="X32" s="255"/>
    </row>
    <row r="33" spans="1:25" ht="13.5" x14ac:dyDescent="0.25">
      <c r="A33" s="1" t="s">
        <v>105</v>
      </c>
      <c r="B33" s="1"/>
      <c r="C33" s="1"/>
      <c r="D33" s="1"/>
      <c r="E33" s="1"/>
      <c r="F33" s="93"/>
      <c r="G33" s="93"/>
      <c r="H33" s="93"/>
      <c r="I33" s="93"/>
      <c r="J33" s="93"/>
      <c r="K33" s="93"/>
      <c r="L33" s="93"/>
      <c r="M33" s="252"/>
      <c r="N33" s="252"/>
      <c r="O33" s="252"/>
      <c r="P33" s="252"/>
      <c r="Q33" s="253"/>
      <c r="R33" s="254"/>
      <c r="S33" s="248"/>
      <c r="T33" s="254"/>
      <c r="U33" s="254"/>
      <c r="V33" s="248"/>
      <c r="W33" s="246"/>
      <c r="X33" s="255"/>
    </row>
    <row r="34" spans="1:25" ht="14.25" thickBot="1" x14ac:dyDescent="0.3">
      <c r="A34" s="1"/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52"/>
      <c r="N34" s="252"/>
      <c r="O34" s="252"/>
      <c r="P34" s="252"/>
      <c r="Q34" s="253"/>
      <c r="R34" s="254"/>
      <c r="S34" s="248"/>
      <c r="T34" s="254"/>
      <c r="U34" s="254"/>
      <c r="V34" s="248"/>
      <c r="W34" s="246"/>
      <c r="X34" s="255"/>
    </row>
    <row r="35" spans="1:25" ht="13.5" x14ac:dyDescent="0.25">
      <c r="A35" s="256"/>
      <c r="B35" s="257"/>
      <c r="C35" s="257"/>
      <c r="D35" s="258" t="s">
        <v>30</v>
      </c>
      <c r="E35" s="431"/>
      <c r="F35" s="431"/>
      <c r="G35" s="431"/>
      <c r="H35" s="431"/>
      <c r="I35" s="431"/>
      <c r="J35" s="431"/>
      <c r="K35" s="254"/>
      <c r="L35" s="254"/>
      <c r="M35" s="248"/>
      <c r="N35" s="253"/>
      <c r="O35" s="259"/>
      <c r="P35" s="253"/>
    </row>
    <row r="36" spans="1:25" ht="13.5" hidden="1" x14ac:dyDescent="0.25">
      <c r="A36" s="260">
        <v>1</v>
      </c>
      <c r="B36" s="261" t="s">
        <v>106</v>
      </c>
      <c r="C36" s="262" t="s">
        <v>54</v>
      </c>
      <c r="D36" s="263"/>
      <c r="E36" s="264"/>
      <c r="F36" s="264"/>
      <c r="G36" s="264"/>
      <c r="H36" s="264"/>
      <c r="I36" s="264"/>
      <c r="J36" s="264"/>
      <c r="K36" s="254"/>
      <c r="L36" s="254"/>
      <c r="M36" s="248"/>
      <c r="N36" s="253"/>
      <c r="O36" s="259"/>
      <c r="P36" s="253"/>
    </row>
    <row r="37" spans="1:25" ht="15.75" customHeight="1" x14ac:dyDescent="0.25">
      <c r="A37" s="260">
        <v>1</v>
      </c>
      <c r="B37" s="261" t="s">
        <v>31</v>
      </c>
      <c r="C37" s="262"/>
      <c r="D37" s="265"/>
      <c r="E37" s="432"/>
      <c r="F37" s="433"/>
      <c r="G37" s="433"/>
      <c r="H37" s="433"/>
      <c r="I37" s="433"/>
      <c r="J37" s="266"/>
      <c r="K37" s="254"/>
      <c r="L37" s="254"/>
      <c r="M37" s="248"/>
      <c r="N37" s="253"/>
      <c r="O37" s="259"/>
      <c r="P37" s="253"/>
    </row>
    <row r="38" spans="1:25" ht="13.5" customHeight="1" x14ac:dyDescent="0.25">
      <c r="A38" s="260">
        <v>2</v>
      </c>
      <c r="B38" s="261" t="s">
        <v>55</v>
      </c>
      <c r="C38" s="262"/>
      <c r="D38" s="265"/>
      <c r="E38" s="432"/>
      <c r="F38" s="433"/>
      <c r="G38" s="433"/>
      <c r="H38" s="433"/>
      <c r="I38" s="433"/>
      <c r="J38" s="254"/>
      <c r="K38" s="254"/>
      <c r="L38" s="254"/>
      <c r="M38" s="248"/>
      <c r="N38" s="253"/>
      <c r="O38" s="259"/>
      <c r="P38" s="253"/>
    </row>
    <row r="39" spans="1:25" ht="13.5" x14ac:dyDescent="0.25">
      <c r="A39" s="260">
        <v>4</v>
      </c>
      <c r="B39" s="261" t="s">
        <v>23</v>
      </c>
      <c r="C39" s="262" t="s">
        <v>18</v>
      </c>
      <c r="D39" s="267">
        <v>2.8</v>
      </c>
      <c r="E39" s="246"/>
      <c r="F39" s="246"/>
      <c r="G39" s="254"/>
      <c r="H39" s="254"/>
      <c r="I39" s="254"/>
      <c r="J39" s="254"/>
      <c r="K39" s="254"/>
      <c r="L39" s="254"/>
      <c r="M39" s="248"/>
      <c r="N39" s="253"/>
      <c r="O39" s="259"/>
      <c r="P39" s="253"/>
    </row>
    <row r="40" spans="1:25" ht="13.5" x14ac:dyDescent="0.25">
      <c r="A40" s="260">
        <v>3</v>
      </c>
      <c r="B40" s="261" t="s">
        <v>1</v>
      </c>
      <c r="C40" s="262" t="s">
        <v>18</v>
      </c>
      <c r="D40" s="331">
        <v>5.8212E-2</v>
      </c>
      <c r="E40" s="246"/>
      <c r="F40" s="246"/>
      <c r="G40" s="254"/>
      <c r="H40" s="254"/>
      <c r="I40" s="254"/>
      <c r="J40" s="254"/>
      <c r="K40" s="254"/>
      <c r="L40" s="254"/>
      <c r="M40" s="248"/>
      <c r="N40" s="253"/>
      <c r="O40" s="259"/>
      <c r="P40" s="253"/>
    </row>
    <row r="41" spans="1:25" ht="13.5" x14ac:dyDescent="0.25">
      <c r="A41" s="260">
        <v>4</v>
      </c>
      <c r="B41" s="261" t="s">
        <v>26</v>
      </c>
      <c r="C41" s="262" t="s">
        <v>18</v>
      </c>
      <c r="D41" s="268">
        <v>1.4999999999999999E-2</v>
      </c>
      <c r="E41" s="246"/>
      <c r="F41" s="246"/>
      <c r="G41" s="254"/>
      <c r="H41" s="254"/>
      <c r="I41" s="254"/>
      <c r="J41" s="254"/>
      <c r="K41" s="254"/>
      <c r="L41" s="254"/>
      <c r="M41" s="248"/>
      <c r="N41" s="253"/>
      <c r="O41" s="259"/>
      <c r="P41" s="253"/>
    </row>
    <row r="42" spans="1:25" ht="25.5" x14ac:dyDescent="0.25">
      <c r="A42" s="260">
        <v>5</v>
      </c>
      <c r="B42" s="269" t="s">
        <v>58</v>
      </c>
      <c r="C42" s="262" t="s">
        <v>18</v>
      </c>
      <c r="D42" s="268">
        <v>1.4999999999999999E-2</v>
      </c>
      <c r="E42" s="246"/>
      <c r="F42" s="246"/>
      <c r="G42" s="254"/>
      <c r="H42" s="254"/>
      <c r="I42" s="254"/>
      <c r="J42" s="254"/>
      <c r="K42" s="254"/>
      <c r="L42" s="254"/>
      <c r="M42" s="248"/>
      <c r="N42" s="253"/>
      <c r="O42" s="259"/>
      <c r="P42" s="253"/>
    </row>
    <row r="43" spans="1:25" ht="13.5" x14ac:dyDescent="0.25">
      <c r="A43" s="260">
        <v>6</v>
      </c>
      <c r="B43" s="261" t="s">
        <v>32</v>
      </c>
      <c r="C43" s="262" t="s">
        <v>18</v>
      </c>
      <c r="D43" s="270">
        <f>(K18/(G18+J18))*0.85</f>
        <v>0.83</v>
      </c>
      <c r="E43" s="432"/>
      <c r="F43" s="433"/>
      <c r="G43" s="433"/>
      <c r="H43" s="433"/>
      <c r="I43" s="433"/>
      <c r="J43" s="254"/>
      <c r="K43" s="254"/>
      <c r="L43" s="254"/>
      <c r="M43" s="248"/>
      <c r="N43" s="253"/>
      <c r="O43" s="259"/>
      <c r="P43" s="253"/>
    </row>
    <row r="44" spans="1:25" ht="14.25" thickBot="1" x14ac:dyDescent="0.3">
      <c r="A44" s="271">
        <v>7</v>
      </c>
      <c r="B44" s="272" t="s">
        <v>33</v>
      </c>
      <c r="C44" s="273" t="s">
        <v>18</v>
      </c>
      <c r="D44" s="274">
        <f>(L18/(G18+J18))*0.8</f>
        <v>0.4</v>
      </c>
      <c r="E44" s="432"/>
      <c r="F44" s="433"/>
      <c r="G44" s="433"/>
      <c r="H44" s="433"/>
      <c r="I44" s="433"/>
      <c r="J44" s="254"/>
      <c r="K44" s="254"/>
      <c r="L44" s="254"/>
      <c r="M44" s="248"/>
      <c r="N44" s="253"/>
      <c r="O44" s="259"/>
      <c r="P44" s="253"/>
    </row>
    <row r="45" spans="1:25" ht="13.5" x14ac:dyDescent="0.25">
      <c r="A45" s="275"/>
      <c r="B45" s="1"/>
      <c r="C45" s="275"/>
      <c r="D45" s="93"/>
      <c r="E45" s="93"/>
      <c r="P45" s="252"/>
      <c r="Q45" s="253"/>
      <c r="R45" s="246"/>
      <c r="S45" s="253"/>
      <c r="T45" s="254"/>
      <c r="U45" s="254"/>
      <c r="V45" s="248"/>
      <c r="W45" s="254"/>
      <c r="X45" s="254"/>
      <c r="Y45" s="246"/>
    </row>
  </sheetData>
  <mergeCells count="42">
    <mergeCell ref="E35:J35"/>
    <mergeCell ref="E37:I37"/>
    <mergeCell ref="E38:I38"/>
    <mergeCell ref="E43:I43"/>
    <mergeCell ref="E44:I44"/>
    <mergeCell ref="X1:Y1"/>
    <mergeCell ref="K28:Y28"/>
    <mergeCell ref="B29:C30"/>
    <mergeCell ref="D29:D30"/>
    <mergeCell ref="E29:G29"/>
    <mergeCell ref="K29:Y30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B31:C31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A4:A7"/>
    <mergeCell ref="B4:B7"/>
    <mergeCell ref="C4:C7"/>
    <mergeCell ref="D4:D7"/>
    <mergeCell ref="E4:L4"/>
    <mergeCell ref="E5:E7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K7" sqref="A7:XFD10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39" t="s">
        <v>108</v>
      </c>
      <c r="J1" s="439"/>
    </row>
    <row r="2" spans="1:16" s="5" customFormat="1" x14ac:dyDescent="0.2">
      <c r="A2" s="4" t="s">
        <v>60</v>
      </c>
    </row>
    <row r="3" spans="1:16" x14ac:dyDescent="0.2">
      <c r="A3" s="440" t="s">
        <v>61</v>
      </c>
      <c r="B3" s="440"/>
      <c r="C3" s="440"/>
      <c r="D3" s="440"/>
      <c r="E3" s="440"/>
      <c r="F3" s="440"/>
      <c r="G3" s="440"/>
      <c r="H3" s="440"/>
      <c r="I3" s="440"/>
      <c r="J3" s="440"/>
    </row>
    <row r="4" spans="1:16" ht="15" customHeight="1" x14ac:dyDescent="0.2">
      <c r="A4" s="441" t="s">
        <v>56</v>
      </c>
      <c r="B4" s="441"/>
      <c r="C4" s="441"/>
      <c r="D4" s="441"/>
      <c r="E4" s="441"/>
      <c r="F4" s="441"/>
      <c r="G4" s="441"/>
      <c r="H4" s="441"/>
      <c r="I4" s="441"/>
      <c r="J4" s="441"/>
      <c r="K4" s="7"/>
      <c r="L4" s="7"/>
      <c r="M4" s="7"/>
      <c r="N4" s="8"/>
      <c r="O4" s="8"/>
      <c r="P4" s="8"/>
    </row>
    <row r="5" spans="1:16" ht="15" customHeight="1" thickBot="1" x14ac:dyDescent="0.25">
      <c r="A5" s="441" t="s">
        <v>57</v>
      </c>
      <c r="B5" s="441"/>
      <c r="C5" s="441"/>
      <c r="D5" s="441"/>
      <c r="E5" s="441"/>
      <c r="F5" s="441"/>
      <c r="G5" s="441"/>
      <c r="H5" s="441"/>
      <c r="I5" s="441"/>
      <c r="J5" s="441"/>
      <c r="K5" s="7"/>
      <c r="L5" s="7"/>
      <c r="M5" s="7"/>
    </row>
    <row r="6" spans="1:16" ht="20.25" customHeight="1" x14ac:dyDescent="0.2">
      <c r="A6" s="434" t="s">
        <v>62</v>
      </c>
      <c r="B6" s="434" t="s">
        <v>63</v>
      </c>
      <c r="C6" s="434" t="s">
        <v>64</v>
      </c>
      <c r="D6" s="434" t="s">
        <v>65</v>
      </c>
      <c r="E6" s="434" t="s">
        <v>66</v>
      </c>
      <c r="F6" s="434" t="s">
        <v>67</v>
      </c>
      <c r="G6" s="444" t="s">
        <v>68</v>
      </c>
      <c r="H6" s="434" t="s">
        <v>69</v>
      </c>
      <c r="I6" s="434" t="s">
        <v>70</v>
      </c>
      <c r="J6" s="434" t="s">
        <v>71</v>
      </c>
    </row>
    <row r="7" spans="1:16" ht="68.25" customHeight="1" thickBot="1" x14ac:dyDescent="0.25">
      <c r="A7" s="435"/>
      <c r="B7" s="435"/>
      <c r="C7" s="435"/>
      <c r="D7" s="435"/>
      <c r="E7" s="435"/>
      <c r="F7" s="435"/>
      <c r="G7" s="445"/>
      <c r="H7" s="435"/>
      <c r="I7" s="435"/>
      <c r="J7" s="435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6" t="s">
        <v>72</v>
      </c>
      <c r="B14" s="437"/>
      <c r="C14" s="437"/>
      <c r="D14" s="437"/>
      <c r="E14" s="437"/>
      <c r="F14" s="437"/>
      <c r="G14" s="437"/>
      <c r="H14" s="437"/>
      <c r="I14" s="438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42" t="s">
        <v>74</v>
      </c>
      <c r="D17" s="442"/>
      <c r="E17" s="32"/>
      <c r="F17" s="442" t="s">
        <v>75</v>
      </c>
      <c r="G17" s="442"/>
      <c r="H17" s="442"/>
    </row>
    <row r="18" spans="1:8" x14ac:dyDescent="0.2">
      <c r="A18" s="32"/>
      <c r="B18" s="32"/>
      <c r="C18" s="32"/>
      <c r="D18" s="32"/>
      <c r="E18" s="32"/>
      <c r="F18" s="443" t="s">
        <v>76</v>
      </c>
      <c r="G18" s="443"/>
      <c r="H18" s="44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50" t="s">
        <v>107</v>
      </c>
      <c r="L1" s="450"/>
      <c r="M1" s="450"/>
    </row>
    <row r="2" spans="1:18" s="5" customFormat="1" x14ac:dyDescent="0.2">
      <c r="A2" s="4" t="s">
        <v>60</v>
      </c>
    </row>
    <row r="5" spans="1:18" x14ac:dyDescent="0.2">
      <c r="A5" s="451" t="s">
        <v>78</v>
      </c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</row>
    <row r="6" spans="1:18" x14ac:dyDescent="0.2">
      <c r="A6" s="441" t="s">
        <v>56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7"/>
    </row>
    <row r="7" spans="1:18" ht="13.5" thickBot="1" x14ac:dyDescent="0.25">
      <c r="A7" s="441" t="s">
        <v>57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7"/>
    </row>
    <row r="8" spans="1:18" ht="20.25" customHeight="1" x14ac:dyDescent="0.2">
      <c r="A8" s="452" t="s">
        <v>0</v>
      </c>
      <c r="B8" s="454" t="s">
        <v>79</v>
      </c>
      <c r="C8" s="456" t="s">
        <v>80</v>
      </c>
      <c r="D8" s="456" t="s">
        <v>81</v>
      </c>
      <c r="E8" s="454" t="s">
        <v>70</v>
      </c>
      <c r="F8" s="454" t="s">
        <v>2</v>
      </c>
      <c r="G8" s="454" t="s">
        <v>82</v>
      </c>
      <c r="H8" s="454" t="s">
        <v>83</v>
      </c>
      <c r="I8" s="454"/>
      <c r="J8" s="454"/>
      <c r="K8" s="454" t="s">
        <v>84</v>
      </c>
      <c r="L8" s="454"/>
      <c r="M8" s="446" t="s">
        <v>85</v>
      </c>
    </row>
    <row r="9" spans="1:18" s="40" customFormat="1" ht="42" customHeight="1" x14ac:dyDescent="0.25">
      <c r="A9" s="453"/>
      <c r="B9" s="455"/>
      <c r="C9" s="457"/>
      <c r="D9" s="457"/>
      <c r="E9" s="455"/>
      <c r="F9" s="455"/>
      <c r="G9" s="455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47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8"/>
      <c r="K21" s="449"/>
      <c r="M21" s="86"/>
    </row>
    <row r="22" spans="1:18" s="32" customFormat="1" x14ac:dyDescent="0.2">
      <c r="B22" s="31" t="s">
        <v>73</v>
      </c>
      <c r="D22" s="442" t="s">
        <v>74</v>
      </c>
      <c r="E22" s="442"/>
      <c r="G22" s="442" t="s">
        <v>75</v>
      </c>
      <c r="H22" s="442"/>
      <c r="I22" s="442"/>
    </row>
    <row r="23" spans="1:18" s="32" customFormat="1" x14ac:dyDescent="0.2">
      <c r="G23" s="443" t="s">
        <v>76</v>
      </c>
      <c r="H23" s="443"/>
      <c r="I23" s="443"/>
    </row>
    <row r="24" spans="1:18" s="32" customFormat="1" x14ac:dyDescent="0.2"/>
    <row r="25" spans="1:18" x14ac:dyDescent="0.2">
      <c r="J25" s="448"/>
      <c r="K25" s="449"/>
      <c r="M25" s="86"/>
    </row>
    <row r="26" spans="1:18" x14ac:dyDescent="0.2">
      <c r="K26" s="87"/>
      <c r="M26" s="86"/>
    </row>
    <row r="27" spans="1:18" x14ac:dyDescent="0.2">
      <c r="K27" s="458"/>
    </row>
    <row r="28" spans="1:18" x14ac:dyDescent="0.2">
      <c r="K28" s="459"/>
    </row>
    <row r="29" spans="1:18" x14ac:dyDescent="0.2">
      <c r="K29" s="459"/>
    </row>
    <row r="30" spans="1:18" x14ac:dyDescent="0.2">
      <c r="K30" s="459"/>
    </row>
    <row r="31" spans="1:18" x14ac:dyDescent="0.2">
      <c r="K31" s="459"/>
    </row>
    <row r="32" spans="1:18" x14ac:dyDescent="0.2">
      <c r="K32" s="459"/>
    </row>
    <row r="33" spans="11:11" x14ac:dyDescent="0.2">
      <c r="K33" s="459"/>
    </row>
    <row r="34" spans="11:11" x14ac:dyDescent="0.2">
      <c r="K34" s="459"/>
    </row>
    <row r="35" spans="11:11" x14ac:dyDescent="0.2">
      <c r="K35" s="45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view="pageBreakPreview" zoomScaleNormal="100" zoomScaleSheetLayoutView="100" workbookViewId="0">
      <selection activeCell="J22" sqref="J22"/>
    </sheetView>
  </sheetViews>
  <sheetFormatPr defaultRowHeight="12.75" x14ac:dyDescent="0.2"/>
  <cols>
    <col min="1" max="1" width="10" style="364" customWidth="1"/>
    <col min="2" max="2" width="35.42578125" style="365" customWidth="1"/>
    <col min="3" max="3" width="9.85546875" style="364" bestFit="1" customWidth="1"/>
    <col min="4" max="4" width="11.85546875" style="332" customWidth="1"/>
    <col min="5" max="5" width="8.42578125" style="356" customWidth="1"/>
    <col min="6" max="6" width="12.28515625" style="357" customWidth="1"/>
    <col min="7" max="7" width="9.85546875" style="364" customWidth="1"/>
    <col min="8" max="8" width="13" style="364" customWidth="1"/>
    <col min="9" max="9" width="15.140625" style="364" customWidth="1"/>
    <col min="10" max="16384" width="9.140625" style="364"/>
  </cols>
  <sheetData>
    <row r="1" spans="1:16" x14ac:dyDescent="0.2">
      <c r="D1" s="361"/>
      <c r="E1" s="333"/>
      <c r="F1" s="334"/>
      <c r="G1" s="461" t="s">
        <v>109</v>
      </c>
      <c r="H1" s="461"/>
      <c r="I1" s="461"/>
    </row>
    <row r="2" spans="1:16" x14ac:dyDescent="0.2">
      <c r="D2" s="361"/>
      <c r="E2" s="333"/>
      <c r="F2" s="461"/>
      <c r="G2" s="461"/>
      <c r="H2" s="461"/>
      <c r="I2" s="461"/>
    </row>
    <row r="3" spans="1:16" s="369" customFormat="1" ht="13.5" x14ac:dyDescent="0.25">
      <c r="A3" s="366" t="s">
        <v>56</v>
      </c>
      <c r="B3" s="462" t="str">
        <f>'Форма 8.2'!B9</f>
        <v>Ватинское месторождение</v>
      </c>
      <c r="C3" s="462"/>
      <c r="D3" s="462"/>
      <c r="E3" s="462"/>
      <c r="F3" s="462"/>
      <c r="G3" s="462"/>
      <c r="H3" s="462"/>
      <c r="I3" s="462"/>
      <c r="J3" s="367"/>
      <c r="K3" s="367"/>
      <c r="L3" s="367"/>
      <c r="M3" s="367"/>
      <c r="N3" s="368"/>
      <c r="O3" s="368"/>
      <c r="P3" s="368"/>
    </row>
    <row r="4" spans="1:16" s="369" customFormat="1" ht="13.5" x14ac:dyDescent="0.25">
      <c r="A4" s="366" t="s">
        <v>57</v>
      </c>
      <c r="B4" s="462" t="str">
        <f>'Форма 8.2'!B10</f>
        <v>Высоконапорный водовод т.вр.-куст скв.126 инвентарный №130000017452</v>
      </c>
      <c r="C4" s="462"/>
      <c r="D4" s="462"/>
      <c r="E4" s="462"/>
      <c r="F4" s="462"/>
      <c r="G4" s="462"/>
      <c r="H4" s="462"/>
      <c r="I4" s="462"/>
      <c r="J4" s="367"/>
      <c r="K4" s="367"/>
      <c r="L4" s="367"/>
      <c r="M4" s="367"/>
    </row>
    <row r="6" spans="1:16" x14ac:dyDescent="0.2">
      <c r="A6" s="463" t="s">
        <v>110</v>
      </c>
      <c r="B6" s="463"/>
      <c r="C6" s="463"/>
      <c r="D6" s="463"/>
      <c r="E6" s="463"/>
      <c r="F6" s="463"/>
      <c r="G6" s="463"/>
      <c r="H6" s="463"/>
      <c r="I6" s="463"/>
    </row>
    <row r="7" spans="1:16" x14ac:dyDescent="0.2">
      <c r="A7" s="460" t="s">
        <v>111</v>
      </c>
      <c r="B7" s="460"/>
      <c r="C7" s="460"/>
      <c r="D7" s="460"/>
      <c r="E7" s="460"/>
      <c r="F7" s="460"/>
      <c r="G7" s="460"/>
      <c r="H7" s="460"/>
      <c r="I7" s="460"/>
    </row>
    <row r="8" spans="1:16" ht="13.5" thickBot="1" x14ac:dyDescent="0.25">
      <c r="A8" s="370"/>
      <c r="B8" s="371"/>
      <c r="C8" s="370"/>
      <c r="D8" s="360"/>
      <c r="E8" s="362"/>
      <c r="F8" s="335"/>
      <c r="G8" s="370"/>
      <c r="H8" s="370"/>
      <c r="I8" s="370"/>
      <c r="J8" s="372"/>
    </row>
    <row r="9" spans="1:16" ht="25.5" customHeight="1" thickBot="1" x14ac:dyDescent="0.25">
      <c r="A9" s="473" t="s">
        <v>0</v>
      </c>
      <c r="B9" s="476" t="s">
        <v>112</v>
      </c>
      <c r="C9" s="473" t="s">
        <v>113</v>
      </c>
      <c r="D9" s="479" t="s">
        <v>114</v>
      </c>
      <c r="E9" s="480"/>
      <c r="F9" s="480"/>
      <c r="G9" s="480"/>
      <c r="H9" s="480"/>
      <c r="I9" s="481"/>
      <c r="J9" s="372"/>
    </row>
    <row r="10" spans="1:16" ht="27" customHeight="1" thickBot="1" x14ac:dyDescent="0.25">
      <c r="A10" s="474"/>
      <c r="B10" s="477"/>
      <c r="C10" s="474"/>
      <c r="D10" s="482" t="s">
        <v>115</v>
      </c>
      <c r="E10" s="483"/>
      <c r="F10" s="484"/>
      <c r="G10" s="485" t="s">
        <v>116</v>
      </c>
      <c r="H10" s="486"/>
      <c r="I10" s="487"/>
    </row>
    <row r="11" spans="1:16" ht="90.75" customHeight="1" thickBot="1" x14ac:dyDescent="0.25">
      <c r="A11" s="475"/>
      <c r="B11" s="478"/>
      <c r="C11" s="475"/>
      <c r="D11" s="363" t="s">
        <v>117</v>
      </c>
      <c r="E11" s="336" t="s">
        <v>118</v>
      </c>
      <c r="F11" s="337" t="s">
        <v>69</v>
      </c>
      <c r="G11" s="363" t="s">
        <v>117</v>
      </c>
      <c r="H11" s="363" t="s">
        <v>119</v>
      </c>
      <c r="I11" s="363" t="s">
        <v>69</v>
      </c>
    </row>
    <row r="12" spans="1:16" ht="13.5" thickBot="1" x14ac:dyDescent="0.25">
      <c r="A12" s="373">
        <v>1</v>
      </c>
      <c r="B12" s="373">
        <v>2</v>
      </c>
      <c r="C12" s="374">
        <v>3</v>
      </c>
      <c r="D12" s="338">
        <v>4</v>
      </c>
      <c r="E12" s="339">
        <v>5</v>
      </c>
      <c r="F12" s="340">
        <v>6</v>
      </c>
      <c r="G12" s="375">
        <v>7</v>
      </c>
      <c r="H12" s="376">
        <v>8</v>
      </c>
      <c r="I12" s="376">
        <v>9</v>
      </c>
      <c r="J12" s="372"/>
    </row>
    <row r="13" spans="1:16" ht="25.5" x14ac:dyDescent="0.2">
      <c r="A13" s="341">
        <v>1</v>
      </c>
      <c r="B13" s="377" t="s">
        <v>121</v>
      </c>
      <c r="C13" s="378" t="s">
        <v>120</v>
      </c>
      <c r="D13" s="342"/>
      <c r="E13" s="343"/>
      <c r="F13" s="344"/>
      <c r="G13" s="379">
        <v>2.3999999999999998E-3</v>
      </c>
      <c r="H13" s="345">
        <v>74018.14</v>
      </c>
      <c r="I13" s="344">
        <f>H13*G13</f>
        <v>178</v>
      </c>
      <c r="J13" s="372"/>
    </row>
    <row r="14" spans="1:16" ht="25.5" x14ac:dyDescent="0.2">
      <c r="A14" s="341">
        <v>2</v>
      </c>
      <c r="B14" s="377" t="s">
        <v>122</v>
      </c>
      <c r="C14" s="378" t="s">
        <v>120</v>
      </c>
      <c r="D14" s="346"/>
      <c r="E14" s="347"/>
      <c r="F14" s="348"/>
      <c r="G14" s="380">
        <v>1E-3</v>
      </c>
      <c r="H14" s="350">
        <v>104767</v>
      </c>
      <c r="I14" s="348">
        <f>H14*G14</f>
        <v>105</v>
      </c>
      <c r="J14" s="372"/>
    </row>
    <row r="15" spans="1:16" x14ac:dyDescent="0.2">
      <c r="A15" s="341">
        <v>3</v>
      </c>
      <c r="B15" s="377" t="s">
        <v>123</v>
      </c>
      <c r="C15" s="378" t="s">
        <v>124</v>
      </c>
      <c r="D15" s="346"/>
      <c r="E15" s="347"/>
      <c r="F15" s="348"/>
      <c r="G15" s="380">
        <v>11.97</v>
      </c>
      <c r="H15" s="350">
        <v>47.09</v>
      </c>
      <c r="I15" s="348">
        <f t="shared" ref="I15:I57" si="0">H15*G15</f>
        <v>564</v>
      </c>
      <c r="J15" s="372"/>
    </row>
    <row r="16" spans="1:16" ht="25.5" x14ac:dyDescent="0.2">
      <c r="A16" s="341">
        <v>4</v>
      </c>
      <c r="B16" s="377" t="s">
        <v>125</v>
      </c>
      <c r="C16" s="378" t="s">
        <v>120</v>
      </c>
      <c r="D16" s="346"/>
      <c r="E16" s="347"/>
      <c r="F16" s="348"/>
      <c r="G16" s="380">
        <v>2.9999999999999997E-4</v>
      </c>
      <c r="H16" s="350">
        <v>77269.98</v>
      </c>
      <c r="I16" s="348">
        <f t="shared" si="0"/>
        <v>23</v>
      </c>
      <c r="J16" s="372"/>
    </row>
    <row r="17" spans="1:10" x14ac:dyDescent="0.2">
      <c r="A17" s="341">
        <v>5</v>
      </c>
      <c r="B17" s="377" t="s">
        <v>126</v>
      </c>
      <c r="C17" s="378" t="s">
        <v>120</v>
      </c>
      <c r="D17" s="346"/>
      <c r="E17" s="347"/>
      <c r="F17" s="348"/>
      <c r="G17" s="380">
        <v>2.0000000000000001E-4</v>
      </c>
      <c r="H17" s="350">
        <v>51534.55</v>
      </c>
      <c r="I17" s="348">
        <f t="shared" si="0"/>
        <v>10</v>
      </c>
      <c r="J17" s="372"/>
    </row>
    <row r="18" spans="1:10" x14ac:dyDescent="0.2">
      <c r="A18" s="341">
        <v>6</v>
      </c>
      <c r="B18" s="377" t="s">
        <v>127</v>
      </c>
      <c r="C18" s="378" t="s">
        <v>120</v>
      </c>
      <c r="D18" s="346"/>
      <c r="E18" s="347"/>
      <c r="F18" s="348"/>
      <c r="G18" s="380">
        <v>6.0000000000000001E-3</v>
      </c>
      <c r="H18" s="350">
        <v>47881.35</v>
      </c>
      <c r="I18" s="348">
        <f t="shared" si="0"/>
        <v>287</v>
      </c>
      <c r="J18" s="372"/>
    </row>
    <row r="19" spans="1:10" x14ac:dyDescent="0.2">
      <c r="A19" s="341">
        <v>7</v>
      </c>
      <c r="B19" s="377" t="s">
        <v>128</v>
      </c>
      <c r="C19" s="378" t="s">
        <v>120</v>
      </c>
      <c r="D19" s="346"/>
      <c r="E19" s="347"/>
      <c r="F19" s="348"/>
      <c r="G19" s="380">
        <v>1.6999999999999999E-3</v>
      </c>
      <c r="H19" s="350">
        <v>115000</v>
      </c>
      <c r="I19" s="348">
        <f t="shared" si="0"/>
        <v>196</v>
      </c>
      <c r="J19" s="372"/>
    </row>
    <row r="20" spans="1:10" x14ac:dyDescent="0.2">
      <c r="A20" s="341">
        <v>8</v>
      </c>
      <c r="B20" s="377" t="s">
        <v>129</v>
      </c>
      <c r="C20" s="378" t="s">
        <v>120</v>
      </c>
      <c r="D20" s="346"/>
      <c r="E20" s="347"/>
      <c r="F20" s="348"/>
      <c r="G20" s="380">
        <v>3.5000000000000001E-3</v>
      </c>
      <c r="H20" s="350">
        <v>115000</v>
      </c>
      <c r="I20" s="348">
        <f t="shared" si="0"/>
        <v>403</v>
      </c>
      <c r="J20" s="372"/>
    </row>
    <row r="21" spans="1:10" x14ac:dyDescent="0.2">
      <c r="A21" s="341">
        <v>9</v>
      </c>
      <c r="B21" s="377" t="s">
        <v>130</v>
      </c>
      <c r="C21" s="378" t="s">
        <v>131</v>
      </c>
      <c r="D21" s="346"/>
      <c r="E21" s="347"/>
      <c r="F21" s="348"/>
      <c r="G21" s="380">
        <v>0.36</v>
      </c>
      <c r="H21" s="350">
        <v>55.6</v>
      </c>
      <c r="I21" s="348">
        <f t="shared" si="0"/>
        <v>20</v>
      </c>
      <c r="J21" s="372"/>
    </row>
    <row r="22" spans="1:10" ht="25.5" x14ac:dyDescent="0.2">
      <c r="A22" s="341">
        <v>10</v>
      </c>
      <c r="B22" s="377" t="s">
        <v>174</v>
      </c>
      <c r="C22" s="378" t="s">
        <v>133</v>
      </c>
      <c r="D22" s="346"/>
      <c r="E22" s="347"/>
      <c r="F22" s="348"/>
      <c r="G22" s="380">
        <v>0.51</v>
      </c>
      <c r="H22" s="350">
        <v>106.76</v>
      </c>
      <c r="I22" s="348">
        <f t="shared" si="0"/>
        <v>54</v>
      </c>
      <c r="J22" s="372"/>
    </row>
    <row r="23" spans="1:10" x14ac:dyDescent="0.2">
      <c r="A23" s="341">
        <v>11</v>
      </c>
      <c r="B23" s="377" t="s">
        <v>132</v>
      </c>
      <c r="C23" s="378" t="s">
        <v>133</v>
      </c>
      <c r="D23" s="346"/>
      <c r="E23" s="347"/>
      <c r="F23" s="348"/>
      <c r="G23" s="380">
        <v>0.86</v>
      </c>
      <c r="H23" s="350">
        <v>10.93</v>
      </c>
      <c r="I23" s="348">
        <f t="shared" si="0"/>
        <v>9</v>
      </c>
      <c r="J23" s="372"/>
    </row>
    <row r="24" spans="1:10" x14ac:dyDescent="0.2">
      <c r="A24" s="341">
        <v>12</v>
      </c>
      <c r="B24" s="377" t="s">
        <v>134</v>
      </c>
      <c r="C24" s="378" t="s">
        <v>135</v>
      </c>
      <c r="D24" s="346"/>
      <c r="E24" s="347"/>
      <c r="F24" s="348"/>
      <c r="G24" s="380">
        <v>7.1999999999999995E-2</v>
      </c>
      <c r="H24" s="350">
        <v>555.61</v>
      </c>
      <c r="I24" s="348">
        <f t="shared" si="0"/>
        <v>40</v>
      </c>
      <c r="J24" s="372"/>
    </row>
    <row r="25" spans="1:10" ht="25.5" x14ac:dyDescent="0.2">
      <c r="A25" s="341">
        <v>13</v>
      </c>
      <c r="B25" s="377" t="s">
        <v>136</v>
      </c>
      <c r="C25" s="378" t="s">
        <v>120</v>
      </c>
      <c r="D25" s="346"/>
      <c r="E25" s="347"/>
      <c r="F25" s="348"/>
      <c r="G25" s="380">
        <v>3.3000000000000002E-2</v>
      </c>
      <c r="H25" s="350">
        <v>61139.03</v>
      </c>
      <c r="I25" s="348">
        <f t="shared" si="0"/>
        <v>2018</v>
      </c>
      <c r="J25" s="372"/>
    </row>
    <row r="26" spans="1:10" ht="25.5" x14ac:dyDescent="0.2">
      <c r="A26" s="341">
        <v>14</v>
      </c>
      <c r="B26" s="377" t="s">
        <v>175</v>
      </c>
      <c r="C26" s="378" t="s">
        <v>133</v>
      </c>
      <c r="D26" s="346"/>
      <c r="E26" s="347"/>
      <c r="F26" s="348"/>
      <c r="G26" s="380">
        <v>6.3</v>
      </c>
      <c r="H26" s="350">
        <v>64.84</v>
      </c>
      <c r="I26" s="348">
        <f t="shared" si="0"/>
        <v>408</v>
      </c>
      <c r="J26" s="372"/>
    </row>
    <row r="27" spans="1:10" x14ac:dyDescent="0.2">
      <c r="A27" s="341">
        <v>15</v>
      </c>
      <c r="B27" s="377" t="s">
        <v>137</v>
      </c>
      <c r="C27" s="378" t="s">
        <v>133</v>
      </c>
      <c r="D27" s="346"/>
      <c r="E27" s="347"/>
      <c r="F27" s="348"/>
      <c r="G27" s="380">
        <v>1.8</v>
      </c>
      <c r="H27" s="350">
        <v>29.69</v>
      </c>
      <c r="I27" s="348">
        <f t="shared" si="0"/>
        <v>53</v>
      </c>
      <c r="J27" s="372"/>
    </row>
    <row r="28" spans="1:10" ht="25.5" x14ac:dyDescent="0.2">
      <c r="A28" s="341">
        <v>16</v>
      </c>
      <c r="B28" s="377" t="s">
        <v>138</v>
      </c>
      <c r="C28" s="378" t="s">
        <v>131</v>
      </c>
      <c r="D28" s="349">
        <v>631.79999999999995</v>
      </c>
      <c r="E28" s="350">
        <v>120</v>
      </c>
      <c r="F28" s="348">
        <f>E28*D28</f>
        <v>75816</v>
      </c>
      <c r="G28" s="380"/>
      <c r="H28" s="350"/>
      <c r="I28" s="348"/>
      <c r="J28" s="372"/>
    </row>
    <row r="29" spans="1:10" x14ac:dyDescent="0.2">
      <c r="A29" s="341">
        <v>17</v>
      </c>
      <c r="B29" s="377" t="s">
        <v>139</v>
      </c>
      <c r="C29" s="378" t="s">
        <v>140</v>
      </c>
      <c r="D29" s="346"/>
      <c r="E29" s="347"/>
      <c r="F29" s="348"/>
      <c r="G29" s="380">
        <v>1.32</v>
      </c>
      <c r="H29" s="350">
        <v>101.01</v>
      </c>
      <c r="I29" s="348">
        <f t="shared" si="0"/>
        <v>133</v>
      </c>
      <c r="J29" s="372"/>
    </row>
    <row r="30" spans="1:10" x14ac:dyDescent="0.2">
      <c r="A30" s="341">
        <v>18</v>
      </c>
      <c r="B30" s="377" t="s">
        <v>141</v>
      </c>
      <c r="C30" s="378" t="s">
        <v>140</v>
      </c>
      <c r="D30" s="346"/>
      <c r="E30" s="347"/>
      <c r="F30" s="348"/>
      <c r="G30" s="380">
        <v>4.8</v>
      </c>
      <c r="H30" s="350">
        <v>228</v>
      </c>
      <c r="I30" s="348">
        <f t="shared" si="0"/>
        <v>1094</v>
      </c>
      <c r="J30" s="372"/>
    </row>
    <row r="31" spans="1:10" ht="25.5" x14ac:dyDescent="0.2">
      <c r="A31" s="341">
        <v>19</v>
      </c>
      <c r="B31" s="377" t="s">
        <v>142</v>
      </c>
      <c r="C31" s="378" t="s">
        <v>120</v>
      </c>
      <c r="D31" s="346"/>
      <c r="E31" s="347"/>
      <c r="F31" s="348"/>
      <c r="G31" s="380">
        <v>4.0000000000000001E-3</v>
      </c>
      <c r="H31" s="350">
        <v>115000</v>
      </c>
      <c r="I31" s="348">
        <f t="shared" si="0"/>
        <v>460</v>
      </c>
      <c r="J31" s="372"/>
    </row>
    <row r="32" spans="1:10" ht="25.5" x14ac:dyDescent="0.2">
      <c r="A32" s="341">
        <v>20</v>
      </c>
      <c r="B32" s="377" t="s">
        <v>143</v>
      </c>
      <c r="C32" s="378" t="s">
        <v>120</v>
      </c>
      <c r="D32" s="346"/>
      <c r="E32" s="347"/>
      <c r="F32" s="348"/>
      <c r="G32" s="380">
        <v>2.8799999999999999E-2</v>
      </c>
      <c r="H32" s="350">
        <v>115000</v>
      </c>
      <c r="I32" s="348">
        <f t="shared" si="0"/>
        <v>3312</v>
      </c>
      <c r="J32" s="372"/>
    </row>
    <row r="33" spans="1:10" x14ac:dyDescent="0.2">
      <c r="A33" s="341">
        <v>21</v>
      </c>
      <c r="B33" s="377" t="s">
        <v>144</v>
      </c>
      <c r="C33" s="378" t="s">
        <v>145</v>
      </c>
      <c r="D33" s="346"/>
      <c r="E33" s="347"/>
      <c r="F33" s="348"/>
      <c r="G33" s="380">
        <v>37.840000000000003</v>
      </c>
      <c r="H33" s="350">
        <v>57.49</v>
      </c>
      <c r="I33" s="348">
        <f t="shared" si="0"/>
        <v>2175</v>
      </c>
      <c r="J33" s="372"/>
    </row>
    <row r="34" spans="1:10" x14ac:dyDescent="0.2">
      <c r="A34" s="341">
        <v>22</v>
      </c>
      <c r="B34" s="377" t="s">
        <v>146</v>
      </c>
      <c r="C34" s="378" t="s">
        <v>147</v>
      </c>
      <c r="D34" s="346"/>
      <c r="E34" s="347"/>
      <c r="F34" s="348"/>
      <c r="G34" s="380">
        <v>2.6659999999999999</v>
      </c>
      <c r="H34" s="350">
        <v>69.39</v>
      </c>
      <c r="I34" s="348">
        <f t="shared" si="0"/>
        <v>185</v>
      </c>
      <c r="J34" s="372"/>
    </row>
    <row r="35" spans="1:10" x14ac:dyDescent="0.2">
      <c r="A35" s="341">
        <v>23</v>
      </c>
      <c r="B35" s="377" t="s">
        <v>148</v>
      </c>
      <c r="C35" s="378" t="s">
        <v>147</v>
      </c>
      <c r="D35" s="346"/>
      <c r="E35" s="347"/>
      <c r="F35" s="348"/>
      <c r="G35" s="380">
        <v>3.44</v>
      </c>
      <c r="H35" s="350">
        <v>44.08</v>
      </c>
      <c r="I35" s="348">
        <f t="shared" si="0"/>
        <v>152</v>
      </c>
      <c r="J35" s="372"/>
    </row>
    <row r="36" spans="1:10" x14ac:dyDescent="0.2">
      <c r="A36" s="341">
        <v>24</v>
      </c>
      <c r="B36" s="377" t="s">
        <v>149</v>
      </c>
      <c r="C36" s="378" t="s">
        <v>133</v>
      </c>
      <c r="D36" s="346"/>
      <c r="E36" s="347"/>
      <c r="F36" s="348"/>
      <c r="G36" s="380">
        <v>2.58</v>
      </c>
      <c r="H36" s="350">
        <v>198.35</v>
      </c>
      <c r="I36" s="348">
        <f t="shared" si="0"/>
        <v>512</v>
      </c>
      <c r="J36" s="372"/>
    </row>
    <row r="37" spans="1:10" ht="38.25" x14ac:dyDescent="0.2">
      <c r="A37" s="341">
        <v>25</v>
      </c>
      <c r="B37" s="377" t="s">
        <v>150</v>
      </c>
      <c r="C37" s="378" t="s">
        <v>124</v>
      </c>
      <c r="D37" s="346"/>
      <c r="E37" s="347"/>
      <c r="F37" s="348"/>
      <c r="G37" s="380">
        <v>0.15</v>
      </c>
      <c r="H37" s="350">
        <v>2365.3000000000002</v>
      </c>
      <c r="I37" s="348">
        <f t="shared" si="0"/>
        <v>355</v>
      </c>
      <c r="J37" s="372"/>
    </row>
    <row r="38" spans="1:10" ht="51" x14ac:dyDescent="0.2">
      <c r="A38" s="341">
        <v>26</v>
      </c>
      <c r="B38" s="377" t="s">
        <v>151</v>
      </c>
      <c r="C38" s="378" t="s">
        <v>124</v>
      </c>
      <c r="D38" s="346"/>
      <c r="E38" s="347"/>
      <c r="F38" s="348"/>
      <c r="G38" s="380">
        <v>1.8779999999999999</v>
      </c>
      <c r="H38" s="350">
        <v>5877.11</v>
      </c>
      <c r="I38" s="348">
        <f t="shared" si="0"/>
        <v>11037</v>
      </c>
      <c r="J38" s="372"/>
    </row>
    <row r="39" spans="1:10" ht="63.75" x14ac:dyDescent="0.2">
      <c r="A39" s="341">
        <v>27</v>
      </c>
      <c r="B39" s="377" t="s">
        <v>152</v>
      </c>
      <c r="C39" s="378" t="s">
        <v>145</v>
      </c>
      <c r="D39" s="346"/>
      <c r="E39" s="347"/>
      <c r="F39" s="348"/>
      <c r="G39" s="380">
        <v>48.48</v>
      </c>
      <c r="H39" s="350">
        <v>360</v>
      </c>
      <c r="I39" s="348">
        <f t="shared" si="0"/>
        <v>17453</v>
      </c>
      <c r="J39" s="372"/>
    </row>
    <row r="40" spans="1:10" ht="63.75" x14ac:dyDescent="0.2">
      <c r="A40" s="341">
        <v>28</v>
      </c>
      <c r="B40" s="377" t="s">
        <v>153</v>
      </c>
      <c r="C40" s="378" t="s">
        <v>145</v>
      </c>
      <c r="D40" s="346"/>
      <c r="E40" s="347"/>
      <c r="F40" s="348"/>
      <c r="G40" s="380">
        <v>15.15</v>
      </c>
      <c r="H40" s="350">
        <v>420</v>
      </c>
      <c r="I40" s="348">
        <f t="shared" si="0"/>
        <v>6363</v>
      </c>
      <c r="J40" s="372"/>
    </row>
    <row r="41" spans="1:10" ht="63.75" x14ac:dyDescent="0.2">
      <c r="A41" s="341">
        <v>29</v>
      </c>
      <c r="B41" s="377" t="s">
        <v>176</v>
      </c>
      <c r="C41" s="378" t="s">
        <v>145</v>
      </c>
      <c r="D41" s="346"/>
      <c r="E41" s="347"/>
      <c r="F41" s="348"/>
      <c r="G41" s="380">
        <v>0.15</v>
      </c>
      <c r="H41" s="350">
        <v>671</v>
      </c>
      <c r="I41" s="348">
        <f t="shared" si="0"/>
        <v>101</v>
      </c>
      <c r="J41" s="372"/>
    </row>
    <row r="42" spans="1:10" ht="25.5" x14ac:dyDescent="0.2">
      <c r="A42" s="341">
        <v>30</v>
      </c>
      <c r="B42" s="377" t="s">
        <v>154</v>
      </c>
      <c r="C42" s="378" t="s">
        <v>120</v>
      </c>
      <c r="D42" s="346"/>
      <c r="E42" s="347"/>
      <c r="F42" s="348"/>
      <c r="G42" s="380">
        <v>3.9E-2</v>
      </c>
      <c r="H42" s="350">
        <v>38605.71</v>
      </c>
      <c r="I42" s="348">
        <f t="shared" si="0"/>
        <v>1506</v>
      </c>
      <c r="J42" s="372"/>
    </row>
    <row r="43" spans="1:10" ht="25.5" x14ac:dyDescent="0.2">
      <c r="A43" s="341">
        <v>31</v>
      </c>
      <c r="B43" s="377" t="s">
        <v>155</v>
      </c>
      <c r="C43" s="378" t="s">
        <v>120</v>
      </c>
      <c r="D43" s="346"/>
      <c r="E43" s="347"/>
      <c r="F43" s="348"/>
      <c r="G43" s="380">
        <v>6.0000000000000001E-3</v>
      </c>
      <c r="H43" s="350">
        <v>181949.15</v>
      </c>
      <c r="I43" s="348">
        <f t="shared" si="0"/>
        <v>1092</v>
      </c>
      <c r="J43" s="372"/>
    </row>
    <row r="44" spans="1:10" ht="25.5" x14ac:dyDescent="0.2">
      <c r="A44" s="341">
        <v>32</v>
      </c>
      <c r="B44" s="377" t="s">
        <v>156</v>
      </c>
      <c r="C44" s="378" t="s">
        <v>140</v>
      </c>
      <c r="D44" s="346"/>
      <c r="E44" s="347"/>
      <c r="F44" s="348"/>
      <c r="G44" s="380">
        <v>1.2</v>
      </c>
      <c r="H44" s="350">
        <v>15000</v>
      </c>
      <c r="I44" s="348">
        <f t="shared" si="0"/>
        <v>18000</v>
      </c>
      <c r="J44" s="372"/>
    </row>
    <row r="45" spans="1:10" ht="25.5" x14ac:dyDescent="0.2">
      <c r="A45" s="341">
        <v>33</v>
      </c>
      <c r="B45" s="377" t="s">
        <v>157</v>
      </c>
      <c r="C45" s="378" t="s">
        <v>124</v>
      </c>
      <c r="D45" s="346"/>
      <c r="E45" s="347"/>
      <c r="F45" s="348"/>
      <c r="G45" s="380">
        <v>0.17199999999999999</v>
      </c>
      <c r="H45" s="350">
        <v>339.51</v>
      </c>
      <c r="I45" s="348">
        <f t="shared" si="0"/>
        <v>58</v>
      </c>
      <c r="J45" s="372"/>
    </row>
    <row r="46" spans="1:10" ht="63.75" x14ac:dyDescent="0.2">
      <c r="A46" s="341">
        <v>34</v>
      </c>
      <c r="B46" s="377" t="s">
        <v>158</v>
      </c>
      <c r="C46" s="378" t="s">
        <v>140</v>
      </c>
      <c r="D46" s="346"/>
      <c r="E46" s="347"/>
      <c r="F46" s="348"/>
      <c r="G46" s="380">
        <v>2.4</v>
      </c>
      <c r="H46" s="350">
        <v>78</v>
      </c>
      <c r="I46" s="348">
        <f t="shared" si="0"/>
        <v>187</v>
      </c>
      <c r="J46" s="372"/>
    </row>
    <row r="47" spans="1:10" ht="63.75" x14ac:dyDescent="0.2">
      <c r="A47" s="341">
        <v>35</v>
      </c>
      <c r="B47" s="377" t="s">
        <v>159</v>
      </c>
      <c r="C47" s="378" t="s">
        <v>140</v>
      </c>
      <c r="D47" s="346"/>
      <c r="E47" s="347"/>
      <c r="F47" s="348"/>
      <c r="G47" s="380">
        <v>0.9</v>
      </c>
      <c r="H47" s="350">
        <v>507</v>
      </c>
      <c r="I47" s="348">
        <f t="shared" si="0"/>
        <v>456</v>
      </c>
      <c r="J47" s="372"/>
    </row>
    <row r="48" spans="1:10" ht="63.75" x14ac:dyDescent="0.2">
      <c r="A48" s="341">
        <v>36</v>
      </c>
      <c r="B48" s="377" t="s">
        <v>177</v>
      </c>
      <c r="C48" s="378" t="s">
        <v>120</v>
      </c>
      <c r="D48" s="346"/>
      <c r="E48" s="347"/>
      <c r="F48" s="348"/>
      <c r="G48" s="380">
        <v>7.7999999999999996E-3</v>
      </c>
      <c r="H48" s="350">
        <v>17775</v>
      </c>
      <c r="I48" s="348">
        <f t="shared" si="0"/>
        <v>139</v>
      </c>
      <c r="J48" s="372"/>
    </row>
    <row r="49" spans="1:10" x14ac:dyDescent="0.2">
      <c r="A49" s="341">
        <v>37</v>
      </c>
      <c r="B49" s="377" t="s">
        <v>137</v>
      </c>
      <c r="C49" s="378" t="s">
        <v>133</v>
      </c>
      <c r="D49" s="346"/>
      <c r="E49" s="347"/>
      <c r="F49" s="348"/>
      <c r="G49" s="380">
        <v>19.61</v>
      </c>
      <c r="H49" s="350">
        <v>29686.44</v>
      </c>
      <c r="I49" s="348">
        <f t="shared" si="0"/>
        <v>582151</v>
      </c>
      <c r="J49" s="372"/>
    </row>
    <row r="50" spans="1:10" ht="38.25" x14ac:dyDescent="0.2">
      <c r="A50" s="341">
        <v>38</v>
      </c>
      <c r="B50" s="377" t="s">
        <v>178</v>
      </c>
      <c r="C50" s="378" t="s">
        <v>140</v>
      </c>
      <c r="D50" s="349">
        <v>86</v>
      </c>
      <c r="E50" s="350">
        <v>102</v>
      </c>
      <c r="F50" s="348">
        <f>E50*D50</f>
        <v>8772</v>
      </c>
      <c r="G50" s="380"/>
      <c r="H50" s="350"/>
      <c r="I50" s="348"/>
      <c r="J50" s="372"/>
    </row>
    <row r="51" spans="1:10" ht="38.25" x14ac:dyDescent="0.2">
      <c r="A51" s="341">
        <v>39</v>
      </c>
      <c r="B51" s="377" t="s">
        <v>179</v>
      </c>
      <c r="C51" s="378" t="s">
        <v>140</v>
      </c>
      <c r="D51" s="349">
        <v>3</v>
      </c>
      <c r="E51" s="350">
        <v>61000</v>
      </c>
      <c r="F51" s="348">
        <f>E51*D51</f>
        <v>183000</v>
      </c>
      <c r="G51" s="380"/>
      <c r="H51" s="350"/>
      <c r="I51" s="348"/>
      <c r="J51" s="372"/>
    </row>
    <row r="52" spans="1:10" ht="51" x14ac:dyDescent="0.2">
      <c r="A52" s="341">
        <v>40</v>
      </c>
      <c r="B52" s="377" t="s">
        <v>160</v>
      </c>
      <c r="C52" s="378" t="s">
        <v>161</v>
      </c>
      <c r="D52" s="346"/>
      <c r="E52" s="347"/>
      <c r="F52" s="348"/>
      <c r="G52" s="380">
        <v>5</v>
      </c>
      <c r="H52" s="350">
        <v>1439.4</v>
      </c>
      <c r="I52" s="348">
        <f t="shared" si="0"/>
        <v>7197</v>
      </c>
      <c r="J52" s="372"/>
    </row>
    <row r="53" spans="1:10" ht="38.25" x14ac:dyDescent="0.2">
      <c r="A53" s="341">
        <v>41</v>
      </c>
      <c r="B53" s="377" t="s">
        <v>162</v>
      </c>
      <c r="C53" s="378" t="s">
        <v>120</v>
      </c>
      <c r="D53" s="349">
        <v>0.12</v>
      </c>
      <c r="E53" s="350">
        <v>31000</v>
      </c>
      <c r="F53" s="348"/>
      <c r="G53" s="380"/>
      <c r="H53" s="350"/>
      <c r="I53" s="348"/>
      <c r="J53" s="372"/>
    </row>
    <row r="54" spans="1:10" x14ac:dyDescent="0.2">
      <c r="A54" s="341">
        <v>42</v>
      </c>
      <c r="B54" s="377" t="s">
        <v>163</v>
      </c>
      <c r="C54" s="378" t="s">
        <v>164</v>
      </c>
      <c r="D54" s="346"/>
      <c r="E54" s="347"/>
      <c r="F54" s="348"/>
      <c r="G54" s="380">
        <v>0.6</v>
      </c>
      <c r="H54" s="350">
        <v>1866.63</v>
      </c>
      <c r="I54" s="348">
        <f t="shared" si="0"/>
        <v>1120</v>
      </c>
      <c r="J54" s="372"/>
    </row>
    <row r="55" spans="1:10" x14ac:dyDescent="0.2">
      <c r="A55" s="341">
        <v>43</v>
      </c>
      <c r="B55" s="377" t="s">
        <v>165</v>
      </c>
      <c r="C55" s="378" t="s">
        <v>161</v>
      </c>
      <c r="D55" s="346"/>
      <c r="E55" s="347"/>
      <c r="F55" s="348"/>
      <c r="G55" s="380">
        <v>6</v>
      </c>
      <c r="H55" s="350">
        <v>15.06</v>
      </c>
      <c r="I55" s="348">
        <f t="shared" si="0"/>
        <v>90</v>
      </c>
      <c r="J55" s="372"/>
    </row>
    <row r="56" spans="1:10" x14ac:dyDescent="0.2">
      <c r="A56" s="341">
        <v>44</v>
      </c>
      <c r="B56" s="377" t="s">
        <v>180</v>
      </c>
      <c r="C56" s="378" t="s">
        <v>161</v>
      </c>
      <c r="D56" s="346"/>
      <c r="E56" s="347"/>
      <c r="F56" s="348"/>
      <c r="G56" s="380">
        <v>6</v>
      </c>
      <c r="H56" s="350">
        <v>750</v>
      </c>
      <c r="I56" s="348">
        <f t="shared" si="0"/>
        <v>4500</v>
      </c>
      <c r="J56" s="372"/>
    </row>
    <row r="57" spans="1:10" ht="25.5" x14ac:dyDescent="0.2">
      <c r="A57" s="341">
        <v>45</v>
      </c>
      <c r="B57" s="377" t="s">
        <v>166</v>
      </c>
      <c r="C57" s="378" t="s">
        <v>131</v>
      </c>
      <c r="D57" s="346"/>
      <c r="E57" s="347"/>
      <c r="F57" s="348"/>
      <c r="G57" s="380">
        <v>252</v>
      </c>
      <c r="H57" s="350">
        <v>104.01</v>
      </c>
      <c r="I57" s="348">
        <f t="shared" si="0"/>
        <v>26211</v>
      </c>
      <c r="J57" s="372"/>
    </row>
    <row r="58" spans="1:10" ht="39" thickBot="1" x14ac:dyDescent="0.25">
      <c r="A58" s="341">
        <v>46</v>
      </c>
      <c r="B58" s="377" t="s">
        <v>181</v>
      </c>
      <c r="C58" s="378" t="s">
        <v>145</v>
      </c>
      <c r="D58" s="351">
        <v>606</v>
      </c>
      <c r="E58" s="352">
        <v>2255</v>
      </c>
      <c r="F58" s="353">
        <f>E58*D58</f>
        <v>1366530</v>
      </c>
      <c r="G58" s="381"/>
      <c r="H58" s="352"/>
      <c r="I58" s="348"/>
      <c r="J58" s="372"/>
    </row>
    <row r="59" spans="1:10" ht="13.5" thickBot="1" x14ac:dyDescent="0.25">
      <c r="A59" s="464" t="s">
        <v>167</v>
      </c>
      <c r="B59" s="465"/>
      <c r="C59" s="465"/>
      <c r="D59" s="466"/>
      <c r="E59" s="467"/>
      <c r="F59" s="354">
        <f>SUM(F13:F58)</f>
        <v>1634118</v>
      </c>
      <c r="G59" s="468" t="str">
        <f>A59</f>
        <v>Итого:</v>
      </c>
      <c r="H59" s="467"/>
      <c r="I59" s="382">
        <f>SUM(I13:I58)</f>
        <v>690407</v>
      </c>
    </row>
    <row r="60" spans="1:10" ht="16.5" thickBot="1" x14ac:dyDescent="0.25">
      <c r="A60" s="469" t="s">
        <v>168</v>
      </c>
      <c r="B60" s="470"/>
      <c r="C60" s="470"/>
      <c r="D60" s="470"/>
      <c r="E60" s="470"/>
      <c r="F60" s="470"/>
      <c r="G60" s="470"/>
      <c r="H60" s="471"/>
      <c r="I60" s="355">
        <f>F59+I59</f>
        <v>2324525</v>
      </c>
    </row>
    <row r="61" spans="1:10" x14ac:dyDescent="0.2">
      <c r="A61" s="472" t="s">
        <v>169</v>
      </c>
      <c r="B61" s="472"/>
      <c r="C61" s="472"/>
      <c r="D61" s="472"/>
      <c r="E61" s="472"/>
      <c r="F61" s="472"/>
      <c r="G61" s="472"/>
      <c r="H61" s="472"/>
      <c r="I61" s="472"/>
    </row>
  </sheetData>
  <autoFilter ref="A12:I61"/>
  <mergeCells count="16">
    <mergeCell ref="A59:E59"/>
    <mergeCell ref="G59:H59"/>
    <mergeCell ref="A60:H60"/>
    <mergeCell ref="A61:I61"/>
    <mergeCell ref="A9:A11"/>
    <mergeCell ref="B9:B11"/>
    <mergeCell ref="C9:C11"/>
    <mergeCell ref="D9:I9"/>
    <mergeCell ref="D10:F10"/>
    <mergeCell ref="G10:I10"/>
    <mergeCell ref="A7:I7"/>
    <mergeCell ref="G1:I1"/>
    <mergeCell ref="F2:I2"/>
    <mergeCell ref="B3:I3"/>
    <mergeCell ref="B4:I4"/>
    <mergeCell ref="A6:I6"/>
  </mergeCells>
  <pageMargins left="0.75" right="0.75" top="1" bottom="1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2015-09-28T03:21:42Z</dcterms:modified>
</cp:coreProperties>
</file>