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" sheetId="11" r:id="rId1"/>
    <sheet name="Приложение1 к Форме 8.4" sheetId="4" r:id="rId2"/>
    <sheet name="Приложение 2 к Форме 8.4" sheetId="3" r:id="rId3"/>
    <sheet name="Приложение  3 к Форме 8.4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8.4'!$A$1:$M$26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Q32" i="11" l="1"/>
  <c r="P32" i="11"/>
  <c r="O32" i="11"/>
  <c r="N32" i="11"/>
  <c r="V31" i="11"/>
  <c r="U31" i="11"/>
  <c r="S31" i="11"/>
  <c r="M31" i="11"/>
  <c r="L31" i="11"/>
  <c r="K31" i="11"/>
  <c r="J31" i="11"/>
  <c r="I31" i="11"/>
  <c r="H31" i="11"/>
  <c r="T31" i="11" s="1"/>
  <c r="G31" i="11"/>
  <c r="R31" i="11" s="1"/>
  <c r="F31" i="11"/>
  <c r="E31" i="11"/>
  <c r="B31" i="11"/>
  <c r="A31" i="11"/>
  <c r="V30" i="11"/>
  <c r="S30" i="11"/>
  <c r="M30" i="11"/>
  <c r="L30" i="11"/>
  <c r="K30" i="11"/>
  <c r="J30" i="11"/>
  <c r="U30" i="11" s="1"/>
  <c r="I30" i="11"/>
  <c r="H30" i="11"/>
  <c r="T30" i="11" s="1"/>
  <c r="G30" i="11"/>
  <c r="R30" i="11" s="1"/>
  <c r="F30" i="11"/>
  <c r="E30" i="11" s="1"/>
  <c r="B30" i="11"/>
  <c r="A30" i="11"/>
  <c r="V29" i="11"/>
  <c r="S29" i="11"/>
  <c r="R29" i="11"/>
  <c r="M29" i="11"/>
  <c r="L29" i="11"/>
  <c r="K29" i="11"/>
  <c r="J29" i="11"/>
  <c r="U29" i="11" s="1"/>
  <c r="I29" i="11"/>
  <c r="H29" i="11"/>
  <c r="T29" i="11" s="1"/>
  <c r="G29" i="11"/>
  <c r="F29" i="11"/>
  <c r="E29" i="11" s="1"/>
  <c r="B29" i="11"/>
  <c r="A29" i="11"/>
  <c r="V28" i="11"/>
  <c r="S28" i="11"/>
  <c r="R28" i="11"/>
  <c r="M28" i="11"/>
  <c r="L28" i="11"/>
  <c r="K28" i="11"/>
  <c r="J28" i="11"/>
  <c r="U28" i="11" s="1"/>
  <c r="I28" i="11"/>
  <c r="H28" i="11"/>
  <c r="T28" i="11" s="1"/>
  <c r="G28" i="11"/>
  <c r="F28" i="11"/>
  <c r="E28" i="11"/>
  <c r="B28" i="11"/>
  <c r="A28" i="11"/>
  <c r="V27" i="11"/>
  <c r="U27" i="11"/>
  <c r="S27" i="11"/>
  <c r="M27" i="11"/>
  <c r="L27" i="11"/>
  <c r="K27" i="11"/>
  <c r="J27" i="11"/>
  <c r="I27" i="11"/>
  <c r="H27" i="11"/>
  <c r="E27" i="11" s="1"/>
  <c r="G27" i="11"/>
  <c r="R27" i="11" s="1"/>
  <c r="F27" i="11"/>
  <c r="B27" i="11"/>
  <c r="A27" i="11"/>
  <c r="V26" i="11"/>
  <c r="S26" i="11"/>
  <c r="M26" i="11"/>
  <c r="L26" i="11"/>
  <c r="K26" i="11"/>
  <c r="J26" i="11"/>
  <c r="U26" i="11" s="1"/>
  <c r="I26" i="11"/>
  <c r="H26" i="11"/>
  <c r="T26" i="11" s="1"/>
  <c r="G26" i="11"/>
  <c r="R26" i="11" s="1"/>
  <c r="F26" i="11"/>
  <c r="E26" i="11" s="1"/>
  <c r="B26" i="11"/>
  <c r="A26" i="11"/>
  <c r="V25" i="11"/>
  <c r="S25" i="11"/>
  <c r="R25" i="11"/>
  <c r="M25" i="11"/>
  <c r="L25" i="11"/>
  <c r="K25" i="11"/>
  <c r="J25" i="11"/>
  <c r="U25" i="11" s="1"/>
  <c r="I25" i="11"/>
  <c r="H25" i="11"/>
  <c r="T25" i="11" s="1"/>
  <c r="G25" i="11"/>
  <c r="F25" i="11"/>
  <c r="E25" i="11" s="1"/>
  <c r="B25" i="11"/>
  <c r="A25" i="11"/>
  <c r="V24" i="11"/>
  <c r="U24" i="11"/>
  <c r="S24" i="11"/>
  <c r="R24" i="11"/>
  <c r="M24" i="11"/>
  <c r="L24" i="11"/>
  <c r="K24" i="11"/>
  <c r="J24" i="11"/>
  <c r="I24" i="11"/>
  <c r="H24" i="11"/>
  <c r="T24" i="11" s="1"/>
  <c r="G24" i="11"/>
  <c r="F24" i="11"/>
  <c r="E24" i="11"/>
  <c r="B24" i="11"/>
  <c r="A24" i="11"/>
  <c r="V23" i="11"/>
  <c r="U23" i="11"/>
  <c r="S23" i="11"/>
  <c r="M23" i="11"/>
  <c r="L23" i="11"/>
  <c r="K23" i="11"/>
  <c r="J23" i="11"/>
  <c r="I23" i="11"/>
  <c r="H23" i="11"/>
  <c r="E23" i="11" s="1"/>
  <c r="G23" i="11"/>
  <c r="R23" i="11" s="1"/>
  <c r="F23" i="11"/>
  <c r="B23" i="11"/>
  <c r="A23" i="11"/>
  <c r="V22" i="11"/>
  <c r="S22" i="11"/>
  <c r="M22" i="11"/>
  <c r="L22" i="11"/>
  <c r="K22" i="11"/>
  <c r="J22" i="11"/>
  <c r="U22" i="11" s="1"/>
  <c r="I22" i="11"/>
  <c r="H22" i="11"/>
  <c r="T22" i="11" s="1"/>
  <c r="G22" i="11"/>
  <c r="R22" i="11" s="1"/>
  <c r="F22" i="11"/>
  <c r="E22" i="11" s="1"/>
  <c r="B22" i="11"/>
  <c r="A22" i="11"/>
  <c r="V21" i="11"/>
  <c r="S21" i="11"/>
  <c r="R21" i="11"/>
  <c r="M21" i="11"/>
  <c r="L21" i="11"/>
  <c r="K21" i="11"/>
  <c r="J21" i="11"/>
  <c r="U21" i="11" s="1"/>
  <c r="I21" i="11"/>
  <c r="H21" i="11"/>
  <c r="T21" i="11" s="1"/>
  <c r="G21" i="11"/>
  <c r="F21" i="11"/>
  <c r="E21" i="11" s="1"/>
  <c r="B21" i="11"/>
  <c r="A21" i="11"/>
  <c r="V20" i="11"/>
  <c r="U20" i="11"/>
  <c r="S20" i="11"/>
  <c r="R20" i="11"/>
  <c r="M20" i="11"/>
  <c r="L20" i="11"/>
  <c r="K20" i="11"/>
  <c r="J20" i="11"/>
  <c r="I20" i="11"/>
  <c r="H20" i="11"/>
  <c r="T20" i="11" s="1"/>
  <c r="G20" i="11"/>
  <c r="F20" i="11"/>
  <c r="E20" i="11"/>
  <c r="B20" i="11"/>
  <c r="A20" i="11"/>
  <c r="V19" i="11"/>
  <c r="U19" i="11"/>
  <c r="S19" i="11"/>
  <c r="M19" i="11"/>
  <c r="L19" i="11"/>
  <c r="K19" i="11"/>
  <c r="J19" i="11"/>
  <c r="I19" i="11"/>
  <c r="H19" i="11"/>
  <c r="E19" i="11" s="1"/>
  <c r="G19" i="11"/>
  <c r="R19" i="11" s="1"/>
  <c r="F19" i="11"/>
  <c r="B19" i="11"/>
  <c r="A19" i="11"/>
  <c r="V18" i="11"/>
  <c r="S18" i="11"/>
  <c r="M18" i="11"/>
  <c r="L18" i="11"/>
  <c r="K18" i="11"/>
  <c r="J18" i="11"/>
  <c r="U18" i="11" s="1"/>
  <c r="I18" i="11"/>
  <c r="H18" i="11"/>
  <c r="T18" i="11" s="1"/>
  <c r="G18" i="11"/>
  <c r="R18" i="11" s="1"/>
  <c r="F18" i="11"/>
  <c r="E18" i="11" s="1"/>
  <c r="B18" i="11"/>
  <c r="A18" i="11"/>
  <c r="V17" i="11"/>
  <c r="S17" i="11"/>
  <c r="R17" i="11"/>
  <c r="M17" i="11"/>
  <c r="L17" i="11"/>
  <c r="K17" i="11"/>
  <c r="J17" i="11"/>
  <c r="U17" i="11" s="1"/>
  <c r="I17" i="11"/>
  <c r="H17" i="11"/>
  <c r="T17" i="11" s="1"/>
  <c r="G17" i="11"/>
  <c r="F17" i="11"/>
  <c r="E17" i="11" s="1"/>
  <c r="B17" i="11"/>
  <c r="A17" i="11"/>
  <c r="V16" i="11"/>
  <c r="U16" i="11"/>
  <c r="S16" i="11"/>
  <c r="R16" i="11"/>
  <c r="M16" i="11"/>
  <c r="L16" i="11"/>
  <c r="K16" i="11"/>
  <c r="J16" i="11"/>
  <c r="I16" i="11"/>
  <c r="H16" i="11"/>
  <c r="T16" i="11" s="1"/>
  <c r="G16" i="11"/>
  <c r="F16" i="11"/>
  <c r="E16" i="11"/>
  <c r="B16" i="11"/>
  <c r="A16" i="11"/>
  <c r="V15" i="11"/>
  <c r="U15" i="11"/>
  <c r="S15" i="11"/>
  <c r="M15" i="11"/>
  <c r="L15" i="11"/>
  <c r="K15" i="11"/>
  <c r="J15" i="11"/>
  <c r="I15" i="11"/>
  <c r="H15" i="11"/>
  <c r="T15" i="11" s="1"/>
  <c r="G15" i="11"/>
  <c r="R15" i="11" s="1"/>
  <c r="F15" i="11"/>
  <c r="B15" i="11"/>
  <c r="A15" i="11"/>
  <c r="V14" i="11"/>
  <c r="V32" i="11" s="1"/>
  <c r="S14" i="11"/>
  <c r="S32" i="11" s="1"/>
  <c r="M14" i="11"/>
  <c r="M32" i="11" s="1"/>
  <c r="L14" i="11"/>
  <c r="L32" i="11" s="1"/>
  <c r="K14" i="11"/>
  <c r="K32" i="11" s="1"/>
  <c r="J14" i="11"/>
  <c r="J32" i="11" s="1"/>
  <c r="I14" i="11"/>
  <c r="I32" i="11" s="1"/>
  <c r="H14" i="11"/>
  <c r="H32" i="11" s="1"/>
  <c r="G14" i="11"/>
  <c r="G32" i="11" s="1"/>
  <c r="F14" i="11"/>
  <c r="F32" i="11" s="1"/>
  <c r="B14" i="11"/>
  <c r="A14" i="11"/>
  <c r="B13" i="11"/>
  <c r="B6" i="11"/>
  <c r="B5" i="11"/>
  <c r="X24" i="11" l="1"/>
  <c r="X30" i="11"/>
  <c r="W30" i="11"/>
  <c r="Y30" i="11" s="1"/>
  <c r="D63" i="11"/>
  <c r="W16" i="11" s="1"/>
  <c r="Y16" i="11" s="1"/>
  <c r="W21" i="11"/>
  <c r="X31" i="11"/>
  <c r="W31" i="11"/>
  <c r="Y31" i="11" s="1"/>
  <c r="D64" i="11"/>
  <c r="X26" i="11" s="1"/>
  <c r="X16" i="11"/>
  <c r="X18" i="11"/>
  <c r="W18" i="11"/>
  <c r="Y18" i="11" s="1"/>
  <c r="X19" i="11"/>
  <c r="W19" i="11"/>
  <c r="W29" i="11"/>
  <c r="X20" i="11"/>
  <c r="X22" i="11"/>
  <c r="X23" i="11"/>
  <c r="E14" i="11"/>
  <c r="E32" i="11" s="1"/>
  <c r="E34" i="11" s="1"/>
  <c r="U14" i="11"/>
  <c r="U32" i="11" s="1"/>
  <c r="X17" i="11"/>
  <c r="W20" i="11"/>
  <c r="Y20" i="11" s="1"/>
  <c r="X21" i="11"/>
  <c r="X25" i="11"/>
  <c r="W28" i="11"/>
  <c r="Y28" i="11" s="1"/>
  <c r="X29" i="11"/>
  <c r="Y29" i="11" s="1"/>
  <c r="E15" i="11"/>
  <c r="R14" i="11"/>
  <c r="Y21" i="11"/>
  <c r="X28" i="11"/>
  <c r="T19" i="11"/>
  <c r="Y19" i="11" s="1"/>
  <c r="T23" i="11"/>
  <c r="T27" i="11"/>
  <c r="T14" i="11"/>
  <c r="T32" i="11" l="1"/>
  <c r="E36" i="11"/>
  <c r="E41" i="11" s="1"/>
  <c r="E42" i="11" s="1"/>
  <c r="W17" i="11"/>
  <c r="Y17" i="11" s="1"/>
  <c r="R32" i="11"/>
  <c r="D56" i="11" s="1"/>
  <c r="X14" i="11"/>
  <c r="X32" i="11" s="1"/>
  <c r="W14" i="11"/>
  <c r="W23" i="11"/>
  <c r="Y23" i="11" s="1"/>
  <c r="W22" i="11"/>
  <c r="Y22" i="11" s="1"/>
  <c r="W25" i="11"/>
  <c r="Y25" i="11" s="1"/>
  <c r="W15" i="11"/>
  <c r="W27" i="11"/>
  <c r="W26" i="11"/>
  <c r="Y26" i="11" s="1"/>
  <c r="W24" i="11"/>
  <c r="Y24" i="11" s="1"/>
  <c r="X15" i="11"/>
  <c r="X27" i="11"/>
  <c r="Y27" i="11" l="1"/>
  <c r="Y15" i="11"/>
  <c r="W32" i="11"/>
  <c r="Y14" i="11"/>
  <c r="Y32" i="11" l="1"/>
  <c r="Y33" i="11" l="1"/>
  <c r="Y34" i="11" s="1"/>
  <c r="Y37" i="11" l="1"/>
  <c r="Y36" i="11"/>
  <c r="Y41" i="11" l="1"/>
  <c r="Y42" i="11" s="1"/>
  <c r="Y43" i="11" l="1"/>
  <c r="X50" i="11"/>
  <c r="Y44" i="11"/>
  <c r="Y45" i="11" s="1"/>
  <c r="Y46" i="11" l="1"/>
  <c r="Y47" i="11" s="1"/>
  <c r="J13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<sst xmlns="http://schemas.openxmlformats.org/spreadsheetml/2006/main" count="173" uniqueCount="138">
  <si>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</si>
  <si>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</si>
  <si>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</si>
  <si>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</si>
  <si>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</si>
  <si>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</si>
  <si>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</si>
  <si>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</si>
  <si>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</si>
  <si>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</si>
  <si>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</si>
  <si>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</si>
  <si>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</si>
  <si>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</si>
  <si>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</si>
  <si>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</si>
  <si>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</si>
  <si>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</si>
  <si>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</si>
  <si>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</si>
  <si>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</si>
  <si>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</si>
  <si>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</si>
  <si>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</si>
  <si>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</si>
  <si>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</si>
  <si>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</si>
  <si>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</si>
  <si>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</si>
  <si>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</si>
  <si>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</si>
  <si>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</si>
  <si>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</si>
  <si>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</si>
  <si>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</si>
  <si>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</si>
  <si>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</si>
  <si>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</si>
  <si>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</si>
  <si>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</si>
  <si>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</si>
  <si>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</si>
  <si>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</si>
  <si>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</si>
  <si>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</si>
  <si>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</si>
  <si>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</si>
  <si>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</si>
  <si>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</si>
  <si>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</si>
  <si>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</si>
  <si>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</si>
  <si>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</si>
  <si>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</si>
  <si>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</si>
  <si>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</si>
  <si>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</si>
  <si>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</si>
  <si>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</si>
  <si>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</si>
  <si>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</si>
  <si>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</si>
  <si>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</si>
  <si>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</si>
  <si>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</si>
  <si>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</si>
  <si>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№1 к форме 8 .4</t>
  </si>
  <si>
    <t>Приложение №2 к форме 8 .4</t>
  </si>
  <si>
    <t>Приложение № 3 к форме 8.4</t>
  </si>
  <si>
    <t>Расчет договорной цены</t>
  </si>
  <si>
    <t>по объекту:</t>
  </si>
  <si>
    <t>стройка:</t>
  </si>
  <si>
    <t>объект: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</si>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</sst>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20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0" fontId="7" fillId="0" borderId="79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wrapText="1"/>
    </xf>
    <xf numFmtId="1" fontId="7" fillId="0" borderId="5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/>
      <protection locked="0"/>
    </xf>
    <xf numFmtId="2" fontId="73" fillId="0" borderId="55" xfId="1" applyNumberFormat="1" applyFont="1" applyFill="1" applyBorder="1" applyAlignment="1">
      <alignment horizontal="center" wrapText="1"/>
    </xf>
    <xf numFmtId="1" fontId="7" fillId="0" borderId="56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80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3" fontId="61" fillId="0" borderId="81" xfId="1" applyNumberFormat="1" applyFont="1" applyFill="1" applyBorder="1" applyAlignment="1">
      <alignment horizontal="center" vertical="center" wrapText="1"/>
    </xf>
    <xf numFmtId="0" fontId="7" fillId="0" borderId="82" xfId="1" applyFont="1" applyFill="1" applyBorder="1"/>
    <xf numFmtId="4" fontId="74" fillId="0" borderId="82" xfId="1" applyNumberFormat="1" applyFont="1" applyFill="1" applyBorder="1" applyAlignment="1">
      <alignment vertical="top" wrapText="1"/>
    </xf>
    <xf numFmtId="4" fontId="74" fillId="0" borderId="83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/>
    <xf numFmtId="4" fontId="61" fillId="0" borderId="71" xfId="1" applyNumberFormat="1" applyFont="1" applyFill="1" applyBorder="1" applyAlignment="1">
      <alignment vertical="top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/>
    <xf numFmtId="4" fontId="61" fillId="0" borderId="67" xfId="1" applyNumberFormat="1" applyFont="1" applyFill="1" applyBorder="1" applyAlignment="1">
      <alignment vertical="top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vertical="top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2258" applyNumberFormat="1" applyFont="1" applyFill="1" applyBorder="1" applyAlignment="1">
      <alignment horizontal="left" vertical="top" wrapText="1"/>
    </xf>
    <xf numFmtId="49" fontId="74" fillId="0" borderId="72" xfId="2258" applyNumberFormat="1" applyFont="1" applyFill="1" applyBorder="1" applyAlignment="1">
      <alignment horizontal="left" vertical="top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2258" applyNumberFormat="1" applyFont="1" applyFill="1" applyBorder="1" applyAlignment="1">
      <alignment horizontal="left" vertical="top" wrapText="1"/>
    </xf>
    <xf numFmtId="49" fontId="84" fillId="0" borderId="72" xfId="2258" applyNumberFormat="1" applyFont="1" applyFill="1" applyBorder="1" applyAlignment="1">
      <alignment horizontal="left" vertical="top" wrapText="1"/>
    </xf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/>
    <xf numFmtId="49" fontId="71" fillId="0" borderId="71" xfId="2259" applyNumberFormat="1" applyFont="1" applyBorder="1" applyAlignment="1">
      <alignment horizontal="left" vertical="center" wrapText="1"/>
    </xf>
    <xf numFmtId="49" fontId="71" fillId="0" borderId="72" xfId="2258" applyNumberFormat="1" applyFont="1" applyFill="1" applyBorder="1" applyAlignment="1">
      <alignment horizontal="left" vertical="top" wrapText="1"/>
    </xf>
    <xf numFmtId="49" fontId="71" fillId="0" borderId="8" xfId="2258" applyNumberFormat="1" applyFont="1" applyFill="1" applyBorder="1" applyAlignment="1">
      <alignment horizontal="left" vertical="top" wrapText="1"/>
    </xf>
    <xf numFmtId="0" fontId="85" fillId="0" borderId="71" xfId="2260" applyNumberFormat="1" applyFont="1" applyFill="1" applyBorder="1" applyAlignment="1">
      <alignment horizontal="left" vertical="top" wrapText="1"/>
    </xf>
    <xf numFmtId="49" fontId="71" fillId="0" borderId="72" xfId="2260" applyNumberFormat="1" applyFont="1" applyFill="1" applyBorder="1" applyAlignment="1">
      <alignment horizontal="left" vertical="top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71" xfId="2258" applyNumberFormat="1" applyFont="1" applyFill="1" applyBorder="1" applyAlignment="1">
      <alignment horizontal="left" vertical="top" wrapText="1"/>
    </xf>
    <xf numFmtId="49" fontId="61" fillId="0" borderId="72" xfId="2258" applyNumberFormat="1" applyFont="1" applyFill="1" applyBorder="1" applyAlignment="1">
      <alignment horizontal="left" vertical="top" wrapText="1"/>
    </xf>
    <xf numFmtId="49" fontId="61" fillId="0" borderId="8" xfId="2258" applyNumberFormat="1" applyFont="1" applyFill="1" applyBorder="1" applyAlignment="1">
      <alignment horizontal="left" vertical="top" wrapText="1"/>
    </xf>
    <xf numFmtId="0" fontId="7" fillId="0" borderId="74" xfId="1" applyFont="1" applyFill="1" applyBorder="1"/>
    <xf numFmtId="4" fontId="61" fillId="0" borderId="74" xfId="1" applyNumberFormat="1" applyFont="1" applyFill="1" applyBorder="1" applyAlignment="1">
      <alignment vertical="top" wrapText="1"/>
    </xf>
    <xf numFmtId="4" fontId="61" fillId="0" borderId="84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5" xfId="1" applyNumberFormat="1" applyFont="1" applyFill="1" applyBorder="1" applyAlignment="1">
      <alignment horizontal="center" vertical="center" wrapText="1"/>
    </xf>
    <xf numFmtId="0" fontId="7" fillId="0" borderId="86" xfId="1" applyFont="1" applyFill="1" applyBorder="1"/>
    <xf numFmtId="4" fontId="61" fillId="0" borderId="86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7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8" xfId="1" applyNumberFormat="1" applyFont="1" applyFill="1" applyBorder="1" applyAlignment="1">
      <alignment vertical="top" wrapText="1"/>
    </xf>
    <xf numFmtId="4" fontId="61" fillId="16" borderId="89" xfId="1" applyNumberFormat="1" applyFont="1" applyFill="1" applyBorder="1" applyAlignment="1">
      <alignment vertical="top" wrapText="1"/>
    </xf>
    <xf numFmtId="3" fontId="61" fillId="16" borderId="90" xfId="1" applyNumberFormat="1" applyFont="1" applyFill="1" applyBorder="1" applyAlignment="1">
      <alignment horizontal="center" vertical="center" wrapText="1"/>
    </xf>
    <xf numFmtId="3" fontId="61" fillId="16" borderId="91" xfId="1" applyNumberFormat="1" applyFont="1" applyFill="1" applyBorder="1" applyAlignment="1">
      <alignment horizontal="center" vertical="center" wrapText="1"/>
    </xf>
    <xf numFmtId="0" fontId="87" fillId="16" borderId="92" xfId="1" applyFont="1" applyFill="1" applyBorder="1"/>
    <xf numFmtId="0" fontId="61" fillId="16" borderId="93" xfId="2260" applyFont="1" applyFill="1" applyBorder="1" applyAlignment="1">
      <alignment horizontal="left" vertical="top"/>
    </xf>
    <xf numFmtId="0" fontId="61" fillId="16" borderId="94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5" xfId="1" applyNumberFormat="1" applyFont="1" applyFill="1" applyBorder="1" applyAlignment="1">
      <alignment vertical="top" wrapText="1"/>
    </xf>
    <xf numFmtId="4" fontId="61" fillId="16" borderId="96" xfId="1" applyNumberFormat="1" applyFont="1" applyFill="1" applyBorder="1" applyAlignment="1">
      <alignment vertical="top" wrapText="1"/>
    </xf>
    <xf numFmtId="3" fontId="61" fillId="16" borderId="97" xfId="1" applyNumberFormat="1" applyFont="1" applyFill="1" applyBorder="1" applyAlignment="1">
      <alignment horizontal="center" vertical="center" wrapText="1"/>
    </xf>
    <xf numFmtId="3" fontId="61" fillId="16" borderId="98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9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3" fontId="7" fillId="0" borderId="0" xfId="1563" applyNumberFormat="1" applyFont="1"/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0" fontId="7" fillId="0" borderId="0" xfId="1563" applyFont="1" applyBorder="1" applyAlignment="1">
      <alignment vertical="center"/>
    </xf>
    <xf numFmtId="0" fontId="61" fillId="0" borderId="101" xfId="2260" applyFont="1" applyFill="1" applyBorder="1" applyAlignment="1">
      <alignment horizontal="left" vertical="center"/>
    </xf>
    <xf numFmtId="0" fontId="7" fillId="0" borderId="101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2260" applyFont="1" applyFill="1" applyBorder="1" applyAlignment="1">
      <alignment horizontal="left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left" vertical="center"/>
    </xf>
    <xf numFmtId="0" fontId="61" fillId="0" borderId="5" xfId="2260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100" xfId="1563" applyNumberFormat="1" applyFont="1" applyFill="1" applyBorder="1" applyAlignment="1">
      <alignment vertical="center" wrapText="1"/>
    </xf>
    <xf numFmtId="4" fontId="74" fillId="25" borderId="83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7" fillId="0" borderId="10" xfId="1" applyFont="1" applyBorder="1" applyAlignment="1">
      <alignment horizontal="center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4/&#1053;&#1077;&#1092;&#1090;.%20&#1087;&#1088;-&#1076;.%20&#1082;.29-&#1090;.&#1074;&#1088;.&#1074;&#1085;&#1089;&#1073;%20&#1076;.159&#1084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 СМР"/>
      <sheetName val="ф8  СМР в рассылку"/>
      <sheetName val="см раскладка "/>
      <sheetName val="мат-лы "/>
      <sheetName val="тр-т"/>
      <sheetName val="ОБОР (2)"/>
      <sheetName val="перебазировка"/>
    </sheetNames>
    <sheetDataSet>
      <sheetData sheetId="0"/>
      <sheetData sheetId="1"/>
      <sheetData sheetId="2">
        <row r="5">
          <cell r="H5" t="str">
            <v>Обустройство Тайлаковского месторождения нефти.Куст скважин №29бис</v>
          </cell>
          <cell r="I5" t="str">
            <v>Нефтегазопровод "т.вр.к.29-т.вр. в н/с d159мм"</v>
          </cell>
        </row>
        <row r="11">
          <cell r="B11" t="str">
            <v>01-С101(Р29бис.2)-01</v>
          </cell>
          <cell r="C11" t="str">
            <v>Вырубку леса</v>
          </cell>
          <cell r="D11">
            <v>62443</v>
          </cell>
          <cell r="E11">
            <v>185456</v>
          </cell>
          <cell r="F11">
            <v>38284</v>
          </cell>
          <cell r="H11">
            <v>137</v>
          </cell>
          <cell r="K11">
            <v>84666</v>
          </cell>
          <cell r="L11">
            <v>45344</v>
          </cell>
          <cell r="M11">
            <v>2399.61</v>
          </cell>
          <cell r="N11">
            <v>911.28</v>
          </cell>
        </row>
        <row r="12">
          <cell r="B12" t="str">
            <v>01-С101(Р29бис.2)-02</v>
          </cell>
          <cell r="C12" t="str">
            <v>Рекультивацию нарушенных земель</v>
          </cell>
          <cell r="E12">
            <v>1013</v>
          </cell>
          <cell r="F12">
            <v>149</v>
          </cell>
          <cell r="H12">
            <v>452</v>
          </cell>
          <cell r="K12">
            <v>132</v>
          </cell>
          <cell r="L12">
            <v>70</v>
          </cell>
          <cell r="N12">
            <v>3.66</v>
          </cell>
        </row>
        <row r="13">
          <cell r="B13" t="str">
            <v>02-С101(Р29бис.2)-01</v>
          </cell>
          <cell r="C13" t="str">
            <v>Земляные работы для нефтесбора из тр. 159х8 мм</v>
          </cell>
          <cell r="D13">
            <v>5177</v>
          </cell>
          <cell r="E13">
            <v>48559</v>
          </cell>
          <cell r="F13">
            <v>6374</v>
          </cell>
          <cell r="K13">
            <v>11550</v>
          </cell>
          <cell r="L13">
            <v>5775</v>
          </cell>
          <cell r="M13">
            <v>221.26</v>
          </cell>
          <cell r="N13">
            <v>161.25</v>
          </cell>
        </row>
        <row r="14">
          <cell r="B14" t="str">
            <v>02-С101(Р29бис.2)-02</v>
          </cell>
          <cell r="C14" t="str">
            <v>Монтаж нефтесбора из стальных тр. 159х8 мм</v>
          </cell>
          <cell r="D14">
            <v>58646</v>
          </cell>
          <cell r="E14">
            <v>290381</v>
          </cell>
          <cell r="F14">
            <v>33256</v>
          </cell>
          <cell r="H14">
            <v>855533</v>
          </cell>
          <cell r="K14">
            <v>115825</v>
          </cell>
          <cell r="L14">
            <v>55213</v>
          </cell>
          <cell r="M14">
            <v>1662.01</v>
          </cell>
          <cell r="N14">
            <v>884.91</v>
          </cell>
        </row>
        <row r="15">
          <cell r="B15" t="str">
            <v>02-С101(Р29бис.2)-03</v>
          </cell>
          <cell r="C15" t="str">
            <v>Защита втулками</v>
          </cell>
          <cell r="D15">
            <v>52532</v>
          </cell>
          <cell r="E15">
            <v>48869</v>
          </cell>
          <cell r="F15">
            <v>6044</v>
          </cell>
          <cell r="H15">
            <v>64173</v>
          </cell>
          <cell r="K15">
            <v>55408</v>
          </cell>
          <cell r="L15">
            <v>34985</v>
          </cell>
          <cell r="M15">
            <v>1630.59</v>
          </cell>
          <cell r="N15">
            <v>144.6</v>
          </cell>
        </row>
        <row r="16">
          <cell r="B16" t="str">
            <v>02-С101(Р29бис.2)-04</v>
          </cell>
          <cell r="C16" t="str">
            <v>Монтаж технологического узла 1</v>
          </cell>
          <cell r="D16">
            <v>3599</v>
          </cell>
          <cell r="E16">
            <v>3140</v>
          </cell>
          <cell r="F16">
            <v>292</v>
          </cell>
          <cell r="H16">
            <v>12642</v>
          </cell>
          <cell r="K16">
            <v>3322</v>
          </cell>
          <cell r="L16">
            <v>2336</v>
          </cell>
          <cell r="M16">
            <v>96.24</v>
          </cell>
          <cell r="N16">
            <v>5.88</v>
          </cell>
        </row>
        <row r="17">
          <cell r="B17" t="str">
            <v>02-С101(Р29бис.2)-05</v>
          </cell>
          <cell r="C17" t="str">
            <v>Монтаж технологического узла УКК-1</v>
          </cell>
          <cell r="D17">
            <v>14688</v>
          </cell>
          <cell r="E17">
            <v>12116</v>
          </cell>
          <cell r="F17">
            <v>1109</v>
          </cell>
          <cell r="H17">
            <v>63536</v>
          </cell>
          <cell r="K17">
            <v>13474</v>
          </cell>
          <cell r="L17">
            <v>9495</v>
          </cell>
          <cell r="M17">
            <v>391.04</v>
          </cell>
          <cell r="N17">
            <v>23.06</v>
          </cell>
        </row>
        <row r="18">
          <cell r="B18" t="str">
            <v>02-С101(Р29бис.2)-06</v>
          </cell>
          <cell r="C18" t="str">
            <v>Монтаж технологического узла 2</v>
          </cell>
          <cell r="D18">
            <v>3482</v>
          </cell>
          <cell r="E18">
            <v>2642</v>
          </cell>
          <cell r="F18">
            <v>237</v>
          </cell>
          <cell r="H18">
            <v>11547</v>
          </cell>
          <cell r="K18">
            <v>3167</v>
          </cell>
          <cell r="L18">
            <v>2233</v>
          </cell>
          <cell r="M18">
            <v>93.36</v>
          </cell>
          <cell r="N18">
            <v>4.9000000000000004</v>
          </cell>
        </row>
        <row r="19">
          <cell r="B19" t="str">
            <v>02-С101(Р29бис.2)-08</v>
          </cell>
          <cell r="C19" t="str">
            <v>Устройство подушки</v>
          </cell>
          <cell r="D19">
            <v>1</v>
          </cell>
          <cell r="E19">
            <v>61</v>
          </cell>
          <cell r="F19">
            <v>10</v>
          </cell>
          <cell r="H19">
            <v>597</v>
          </cell>
          <cell r="K19">
            <v>11</v>
          </cell>
          <cell r="L19">
            <v>6</v>
          </cell>
          <cell r="M19">
            <v>0.03</v>
          </cell>
          <cell r="N19">
            <v>0.25</v>
          </cell>
        </row>
        <row r="20">
          <cell r="B20" t="str">
            <v>02-С101(Р29бис.2)-09</v>
          </cell>
          <cell r="C20" t="str">
            <v>Установку опознавательных знаков</v>
          </cell>
          <cell r="D20">
            <v>1374</v>
          </cell>
          <cell r="E20">
            <v>636</v>
          </cell>
          <cell r="F20">
            <v>76</v>
          </cell>
          <cell r="H20">
            <v>2721</v>
          </cell>
          <cell r="K20">
            <v>1628</v>
          </cell>
          <cell r="L20">
            <v>1167</v>
          </cell>
          <cell r="M20">
            <v>49.03</v>
          </cell>
          <cell r="N20">
            <v>1.77</v>
          </cell>
        </row>
        <row r="21">
          <cell r="B21" t="str">
            <v>02-С101(Р29бис.2)-10</v>
          </cell>
          <cell r="C21" t="str">
            <v>Отсыпка площадки узла задвижки УКК-1</v>
          </cell>
          <cell r="D21">
            <v>375</v>
          </cell>
          <cell r="E21">
            <v>16442</v>
          </cell>
          <cell r="F21">
            <v>2718</v>
          </cell>
          <cell r="H21">
            <v>144715</v>
          </cell>
          <cell r="K21">
            <v>3002</v>
          </cell>
          <cell r="L21">
            <v>1518</v>
          </cell>
          <cell r="M21">
            <v>15.56</v>
          </cell>
          <cell r="N21">
            <v>51.1</v>
          </cell>
        </row>
        <row r="22">
          <cell r="B22" t="str">
            <v>02-С101(Р29бис.2)-11</v>
          </cell>
          <cell r="C22" t="str">
            <v>Устройство защитных футляров</v>
          </cell>
          <cell r="D22">
            <v>4100</v>
          </cell>
          <cell r="E22">
            <v>4772</v>
          </cell>
          <cell r="F22">
            <v>669</v>
          </cell>
          <cell r="H22">
            <v>15379</v>
          </cell>
          <cell r="K22">
            <v>4853</v>
          </cell>
          <cell r="L22">
            <v>2847</v>
          </cell>
          <cell r="M22">
            <v>138.43</v>
          </cell>
          <cell r="N22">
            <v>18</v>
          </cell>
        </row>
        <row r="23">
          <cell r="B23" t="str">
            <v>02-С101(Р29бис.2)-14</v>
          </cell>
          <cell r="C23" t="str">
            <v>Строительные работы узла 2</v>
          </cell>
          <cell r="D23">
            <v>269</v>
          </cell>
          <cell r="E23">
            <v>295</v>
          </cell>
          <cell r="F23">
            <v>27</v>
          </cell>
          <cell r="H23">
            <v>3402</v>
          </cell>
          <cell r="K23">
            <v>324</v>
          </cell>
          <cell r="L23">
            <v>217</v>
          </cell>
          <cell r="M23">
            <v>9.52</v>
          </cell>
          <cell r="N23">
            <v>0.56999999999999995</v>
          </cell>
        </row>
        <row r="24">
          <cell r="B24" t="str">
            <v>02-С101(Р29бис2)-12</v>
          </cell>
          <cell r="C24" t="str">
            <v>Строительные работы узла 1</v>
          </cell>
          <cell r="D24">
            <v>5312</v>
          </cell>
          <cell r="E24">
            <v>3194</v>
          </cell>
          <cell r="F24">
            <v>396</v>
          </cell>
          <cell r="H24">
            <v>14342</v>
          </cell>
          <cell r="K24">
            <v>4926</v>
          </cell>
          <cell r="L24">
            <v>4095</v>
          </cell>
          <cell r="M24">
            <v>185.29</v>
          </cell>
          <cell r="N24">
            <v>9.77</v>
          </cell>
        </row>
        <row r="25">
          <cell r="B25" t="str">
            <v>02-С101(Р29бис2)-13</v>
          </cell>
          <cell r="C25" t="str">
            <v>Строительные работы узла УКК-1</v>
          </cell>
          <cell r="D25">
            <v>8465</v>
          </cell>
          <cell r="E25">
            <v>5679</v>
          </cell>
          <cell r="F25">
            <v>643</v>
          </cell>
          <cell r="H25">
            <v>39774</v>
          </cell>
          <cell r="K25">
            <v>8287</v>
          </cell>
          <cell r="L25">
            <v>6561</v>
          </cell>
          <cell r="M25">
            <v>296.44</v>
          </cell>
          <cell r="N25">
            <v>15.42</v>
          </cell>
        </row>
        <row r="26">
          <cell r="B26" t="str">
            <v>02-С101(Р29бис2)-15</v>
          </cell>
          <cell r="C26" t="str">
            <v>Молниезащита и заземление</v>
          </cell>
          <cell r="D26">
            <v>1161</v>
          </cell>
          <cell r="E26">
            <v>259</v>
          </cell>
          <cell r="F26">
            <v>14</v>
          </cell>
          <cell r="H26">
            <v>2142</v>
          </cell>
          <cell r="K26">
            <v>1115</v>
          </cell>
          <cell r="L26">
            <v>688</v>
          </cell>
          <cell r="M26">
            <v>42.19</v>
          </cell>
          <cell r="N26">
            <v>0.35</v>
          </cell>
        </row>
        <row r="27">
          <cell r="B27" t="str">
            <v>08-С101(Р29бис.2)-02</v>
          </cell>
          <cell r="C27" t="str">
            <v>Устройство зимника</v>
          </cell>
          <cell r="E27">
            <v>41268</v>
          </cell>
          <cell r="F27">
            <v>7532</v>
          </cell>
          <cell r="K27">
            <v>7058</v>
          </cell>
          <cell r="L27">
            <v>3618</v>
          </cell>
          <cell r="N27">
            <v>153.71</v>
          </cell>
        </row>
        <row r="28">
          <cell r="B28" t="str">
            <v>09-С101(Р29бис.2)-01</v>
          </cell>
          <cell r="C28" t="str">
            <v>Первоначальную расчистку от снега</v>
          </cell>
          <cell r="E28">
            <v>20125</v>
          </cell>
          <cell r="F28">
            <v>3816</v>
          </cell>
          <cell r="K28">
            <v>3205</v>
          </cell>
          <cell r="L28">
            <v>1717</v>
          </cell>
          <cell r="N28">
            <v>88.79</v>
          </cell>
        </row>
      </sheetData>
      <sheetData sheetId="3">
        <row r="151">
          <cell r="F151">
            <v>5723389</v>
          </cell>
          <cell r="I151">
            <v>698030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74"/>
  <sheetViews>
    <sheetView tabSelected="1" view="pageBreakPreview" zoomScale="60" zoomScaleNormal="70" workbookViewId="0">
      <selection activeCell="AF16" sqref="AF16"/>
    </sheetView>
  </sheetViews>
  <sheetFormatPr defaultColWidth="8.85546875" defaultRowHeight="12.75" x14ac:dyDescent="0.2"/>
  <cols>
    <col min="1" max="1" width="13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45" t="s">
        <v>137</v>
      </c>
      <c r="Y1" s="345"/>
    </row>
    <row r="2" spans="1:27" ht="15.75" x14ac:dyDescent="0.25">
      <c r="A2" s="133"/>
      <c r="X2" s="134"/>
      <c r="Y2" s="134"/>
    </row>
    <row r="3" spans="1:27" x14ac:dyDescent="0.2">
      <c r="A3" s="346" t="s">
        <v>69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</row>
    <row r="4" spans="1:27" x14ac:dyDescent="0.2">
      <c r="A4" s="345" t="s">
        <v>70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</row>
    <row r="5" spans="1:27" ht="14.25" x14ac:dyDescent="0.2">
      <c r="A5" s="1" t="s">
        <v>71</v>
      </c>
      <c r="B5" s="347" t="str">
        <f>'[5]см раскладка '!H5</f>
        <v>Обустройство Тайлаковского месторождения нефти.Куст скважин №29бис</v>
      </c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</row>
    <row r="6" spans="1:27" ht="14.25" x14ac:dyDescent="0.2">
      <c r="A6" s="1" t="s">
        <v>72</v>
      </c>
      <c r="B6" s="347" t="str">
        <f>'[5]см раскладка '!I5</f>
        <v>Нефтегазопровод "т.вр.к.29-т.вр. в н/с d159мм"</v>
      </c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/>
      <c r="C9" s="139"/>
      <c r="D9" s="139"/>
      <c r="E9" s="140">
        <v>1.506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31" t="s">
        <v>74</v>
      </c>
      <c r="B10" s="334" t="s">
        <v>75</v>
      </c>
      <c r="C10" s="337" t="s">
        <v>76</v>
      </c>
      <c r="D10" s="340" t="s">
        <v>55</v>
      </c>
      <c r="E10" s="343" t="s">
        <v>77</v>
      </c>
      <c r="F10" s="344"/>
      <c r="G10" s="344"/>
      <c r="H10" s="344"/>
      <c r="I10" s="344"/>
      <c r="J10" s="344"/>
      <c r="K10" s="344"/>
      <c r="L10" s="344"/>
      <c r="M10" s="349" t="s">
        <v>78</v>
      </c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1"/>
    </row>
    <row r="11" spans="1:27" x14ac:dyDescent="0.2">
      <c r="A11" s="332"/>
      <c r="B11" s="335"/>
      <c r="C11" s="338"/>
      <c r="D11" s="341"/>
      <c r="E11" s="338" t="s">
        <v>79</v>
      </c>
      <c r="F11" s="352" t="s">
        <v>80</v>
      </c>
      <c r="G11" s="353"/>
      <c r="H11" s="353"/>
      <c r="I11" s="353"/>
      <c r="J11" s="353"/>
      <c r="K11" s="353"/>
      <c r="L11" s="353"/>
      <c r="M11" s="354" t="s">
        <v>81</v>
      </c>
      <c r="N11" s="356" t="s">
        <v>82</v>
      </c>
      <c r="O11" s="356"/>
      <c r="P11" s="356" t="s">
        <v>83</v>
      </c>
      <c r="Q11" s="356"/>
      <c r="R11" s="357" t="s">
        <v>84</v>
      </c>
      <c r="S11" s="359" t="s">
        <v>85</v>
      </c>
      <c r="T11" s="357" t="s">
        <v>86</v>
      </c>
      <c r="U11" s="361" t="s">
        <v>87</v>
      </c>
      <c r="V11" s="359" t="s">
        <v>88</v>
      </c>
      <c r="W11" s="361" t="s">
        <v>89</v>
      </c>
      <c r="X11" s="361" t="s">
        <v>90</v>
      </c>
      <c r="Y11" s="363" t="s">
        <v>91</v>
      </c>
    </row>
    <row r="12" spans="1:27" ht="75.75" customHeight="1" thickBot="1" x14ac:dyDescent="0.25">
      <c r="A12" s="333"/>
      <c r="B12" s="336"/>
      <c r="C12" s="339"/>
      <c r="D12" s="342"/>
      <c r="E12" s="339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55"/>
      <c r="N12" s="144" t="s">
        <v>97</v>
      </c>
      <c r="O12" s="145" t="s">
        <v>98</v>
      </c>
      <c r="P12" s="144" t="s">
        <v>97</v>
      </c>
      <c r="Q12" s="145" t="s">
        <v>98</v>
      </c>
      <c r="R12" s="358"/>
      <c r="S12" s="360"/>
      <c r="T12" s="358"/>
      <c r="U12" s="362"/>
      <c r="V12" s="360"/>
      <c r="W12" s="362"/>
      <c r="X12" s="362"/>
      <c r="Y12" s="364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ht="24.75" customHeight="1" x14ac:dyDescent="0.2">
      <c r="A14" s="154" t="str">
        <f>'[5]см раскладка '!B11</f>
        <v>01-С101(Р29бис.2)-01</v>
      </c>
      <c r="B14" s="155" t="str">
        <f>'[5]см раскладка '!C11</f>
        <v>Вырубку леса</v>
      </c>
      <c r="C14" s="155"/>
      <c r="D14" s="155"/>
      <c r="E14" s="156">
        <f t="shared" ref="E14:E31" si="0">F14+G14+H14+K14+L14</f>
        <v>378046</v>
      </c>
      <c r="F14" s="156">
        <f>'[5]см раскладка '!H11</f>
        <v>137</v>
      </c>
      <c r="G14" s="156">
        <f>'[5]см раскладка '!D11</f>
        <v>62443</v>
      </c>
      <c r="H14" s="156">
        <f>'[5]см раскладка '!E11</f>
        <v>185456</v>
      </c>
      <c r="I14" s="156">
        <f>'[5]см раскладка '!G11</f>
        <v>0</v>
      </c>
      <c r="J14" s="156">
        <f>'[5]см раскладка '!F11</f>
        <v>38284</v>
      </c>
      <c r="K14" s="156">
        <f>'[5]см раскладка '!K11</f>
        <v>84666</v>
      </c>
      <c r="L14" s="156">
        <f>'[5]см раскладка '!L11</f>
        <v>45344</v>
      </c>
      <c r="M14" s="156">
        <f t="shared" ref="M14:M31" si="1">O14+Q14</f>
        <v>0</v>
      </c>
      <c r="N14" s="156"/>
      <c r="O14" s="156"/>
      <c r="P14" s="156"/>
      <c r="Q14" s="156"/>
      <c r="R14" s="156">
        <f t="shared" ref="R14:R29" si="2">G14*$D$57</f>
        <v>0</v>
      </c>
      <c r="S14" s="157">
        <f>'[5]см раскладка '!M11</f>
        <v>2399.61</v>
      </c>
      <c r="T14" s="156">
        <f t="shared" ref="T14:T29" si="3">(H14-I14)*$D$58</f>
        <v>0</v>
      </c>
      <c r="U14" s="156">
        <f t="shared" ref="U14:U29" si="4">J14*$D$57</f>
        <v>0</v>
      </c>
      <c r="V14" s="157">
        <f>'[5]см раскладка '!N11</f>
        <v>911.28</v>
      </c>
      <c r="W14" s="156">
        <f t="shared" ref="W14:W29" si="5">(R14+U14)*$D$63</f>
        <v>0</v>
      </c>
      <c r="X14" s="156">
        <f t="shared" ref="X14:X29" si="6">(R14+U14)*$D$64</f>
        <v>0</v>
      </c>
      <c r="Y14" s="158">
        <f>R14+T14+W14+X14+M14</f>
        <v>0</v>
      </c>
      <c r="AA14" s="159"/>
    </row>
    <row r="15" spans="1:27" ht="24.75" customHeight="1" x14ac:dyDescent="0.2">
      <c r="A15" s="160" t="str">
        <f>'[5]см раскладка '!B12</f>
        <v>01-С101(Р29бис.2)-02</v>
      </c>
      <c r="B15" s="161" t="str">
        <f>'[5]см раскладка '!C12</f>
        <v>Рекультивацию нарушенных земель</v>
      </c>
      <c r="C15" s="161"/>
      <c r="D15" s="161"/>
      <c r="E15" s="162">
        <f t="shared" si="0"/>
        <v>1667</v>
      </c>
      <c r="F15" s="162">
        <f>'[5]см раскладка '!H12</f>
        <v>452</v>
      </c>
      <c r="G15" s="162">
        <f>'[5]см раскладка '!D12</f>
        <v>0</v>
      </c>
      <c r="H15" s="162">
        <f>'[5]см раскладка '!E12</f>
        <v>1013</v>
      </c>
      <c r="I15" s="162">
        <f>'[5]см раскладка '!G12</f>
        <v>0</v>
      </c>
      <c r="J15" s="162">
        <f>'[5]см раскладка '!F12</f>
        <v>149</v>
      </c>
      <c r="K15" s="162">
        <f>'[5]см раскладка '!K12</f>
        <v>132</v>
      </c>
      <c r="L15" s="162">
        <f>'[5]см раскладка '!L12</f>
        <v>70</v>
      </c>
      <c r="M15" s="162">
        <f t="shared" si="1"/>
        <v>0</v>
      </c>
      <c r="N15" s="162"/>
      <c r="O15" s="162"/>
      <c r="P15" s="162"/>
      <c r="Q15" s="162"/>
      <c r="R15" s="162">
        <f t="shared" si="2"/>
        <v>0</v>
      </c>
      <c r="S15" s="163">
        <f>'[5]см раскладка '!M12</f>
        <v>0</v>
      </c>
      <c r="T15" s="162">
        <f t="shared" si="3"/>
        <v>0</v>
      </c>
      <c r="U15" s="162">
        <f t="shared" si="4"/>
        <v>0</v>
      </c>
      <c r="V15" s="163">
        <f>'[5]см раскладка '!N12</f>
        <v>3.66</v>
      </c>
      <c r="W15" s="162">
        <f t="shared" si="5"/>
        <v>0</v>
      </c>
      <c r="X15" s="162">
        <f t="shared" si="6"/>
        <v>0</v>
      </c>
      <c r="Y15" s="164">
        <f t="shared" ref="Y15:Y17" si="7">R15+T15+W15+X15+M15</f>
        <v>0</v>
      </c>
      <c r="AA15" s="159"/>
    </row>
    <row r="16" spans="1:27" ht="24.75" customHeight="1" x14ac:dyDescent="0.2">
      <c r="A16" s="160" t="str">
        <f>'[5]см раскладка '!B13</f>
        <v>02-С101(Р29бис.2)-01</v>
      </c>
      <c r="B16" s="161" t="str">
        <f>'[5]см раскладка '!C13</f>
        <v>Земляные работы для нефтесбора из тр. 159х8 мм</v>
      </c>
      <c r="C16" s="161"/>
      <c r="D16" s="161"/>
      <c r="E16" s="162">
        <f t="shared" si="0"/>
        <v>71061</v>
      </c>
      <c r="F16" s="162">
        <f>'[5]см раскладка '!H13</f>
        <v>0</v>
      </c>
      <c r="G16" s="162">
        <f>'[5]см раскладка '!D13</f>
        <v>5177</v>
      </c>
      <c r="H16" s="162">
        <f>'[5]см раскладка '!E13</f>
        <v>48559</v>
      </c>
      <c r="I16" s="162">
        <f>'[5]см раскладка '!G13</f>
        <v>0</v>
      </c>
      <c r="J16" s="162">
        <f>'[5]см раскладка '!F13</f>
        <v>6374</v>
      </c>
      <c r="K16" s="162">
        <f>'[5]см раскладка '!K13</f>
        <v>11550</v>
      </c>
      <c r="L16" s="162">
        <f>'[5]см раскладка '!L13</f>
        <v>5775</v>
      </c>
      <c r="M16" s="162">
        <f t="shared" si="1"/>
        <v>0</v>
      </c>
      <c r="N16" s="162"/>
      <c r="O16" s="162"/>
      <c r="P16" s="162"/>
      <c r="Q16" s="162"/>
      <c r="R16" s="162">
        <f t="shared" si="2"/>
        <v>0</v>
      </c>
      <c r="S16" s="163">
        <f>'[5]см раскладка '!M13</f>
        <v>221.26</v>
      </c>
      <c r="T16" s="162">
        <f t="shared" si="3"/>
        <v>0</v>
      </c>
      <c r="U16" s="162">
        <f t="shared" si="4"/>
        <v>0</v>
      </c>
      <c r="V16" s="163">
        <f>'[5]см раскладка '!N13</f>
        <v>161.25</v>
      </c>
      <c r="W16" s="162">
        <f t="shared" si="5"/>
        <v>0</v>
      </c>
      <c r="X16" s="162">
        <f t="shared" si="6"/>
        <v>0</v>
      </c>
      <c r="Y16" s="164">
        <f t="shared" si="7"/>
        <v>0</v>
      </c>
      <c r="AA16" s="159"/>
    </row>
    <row r="17" spans="1:27" ht="24.75" customHeight="1" x14ac:dyDescent="0.2">
      <c r="A17" s="160" t="str">
        <f>'[5]см раскладка '!B14</f>
        <v>02-С101(Р29бис.2)-02</v>
      </c>
      <c r="B17" s="161" t="str">
        <f>'[5]см раскладка '!C14</f>
        <v>Монтаж нефтесбора из стальных тр. 159х8 мм</v>
      </c>
      <c r="C17" s="161"/>
      <c r="D17" s="161"/>
      <c r="E17" s="162">
        <f t="shared" si="0"/>
        <v>1375598</v>
      </c>
      <c r="F17" s="162">
        <f>'[5]см раскладка '!H14</f>
        <v>855533</v>
      </c>
      <c r="G17" s="162">
        <f>'[5]см раскладка '!D14</f>
        <v>58646</v>
      </c>
      <c r="H17" s="162">
        <f>'[5]см раскладка '!E14</f>
        <v>290381</v>
      </c>
      <c r="I17" s="162">
        <f>'[5]см раскладка '!G14</f>
        <v>0</v>
      </c>
      <c r="J17" s="162">
        <f>'[5]см раскладка '!F14</f>
        <v>33256</v>
      </c>
      <c r="K17" s="162">
        <f>'[5]см раскладка '!K14</f>
        <v>115825</v>
      </c>
      <c r="L17" s="162">
        <f>'[5]см раскладка '!L14</f>
        <v>55213</v>
      </c>
      <c r="M17" s="162">
        <f t="shared" si="1"/>
        <v>0</v>
      </c>
      <c r="N17" s="162"/>
      <c r="O17" s="162"/>
      <c r="P17" s="162"/>
      <c r="Q17" s="162"/>
      <c r="R17" s="162">
        <f t="shared" si="2"/>
        <v>0</v>
      </c>
      <c r="S17" s="163">
        <f>'[5]см раскладка '!M14</f>
        <v>1662.01</v>
      </c>
      <c r="T17" s="162">
        <f t="shared" si="3"/>
        <v>0</v>
      </c>
      <c r="U17" s="162">
        <f t="shared" si="4"/>
        <v>0</v>
      </c>
      <c r="V17" s="163">
        <f>'[5]см раскладка '!N14</f>
        <v>884.91</v>
      </c>
      <c r="W17" s="162">
        <f t="shared" si="5"/>
        <v>0</v>
      </c>
      <c r="X17" s="162">
        <f t="shared" si="6"/>
        <v>0</v>
      </c>
      <c r="Y17" s="164">
        <f t="shared" si="7"/>
        <v>0</v>
      </c>
      <c r="AA17" s="159"/>
    </row>
    <row r="18" spans="1:27" ht="24.75" customHeight="1" x14ac:dyDescent="0.2">
      <c r="A18" s="160" t="str">
        <f>'[5]см раскладка '!B15</f>
        <v>02-С101(Р29бис.2)-03</v>
      </c>
      <c r="B18" s="161" t="str">
        <f>'[5]см раскладка '!C15</f>
        <v>Защита втулками</v>
      </c>
      <c r="C18" s="161"/>
      <c r="D18" s="161"/>
      <c r="E18" s="162">
        <f t="shared" si="0"/>
        <v>255967</v>
      </c>
      <c r="F18" s="162">
        <f>'[5]см раскладка '!H15</f>
        <v>64173</v>
      </c>
      <c r="G18" s="162">
        <f>'[5]см раскладка '!D15</f>
        <v>52532</v>
      </c>
      <c r="H18" s="162">
        <f>'[5]см раскладка '!E15</f>
        <v>48869</v>
      </c>
      <c r="I18" s="162">
        <f>'[5]см раскладка '!G15</f>
        <v>0</v>
      </c>
      <c r="J18" s="162">
        <f>'[5]см раскладка '!F15</f>
        <v>6044</v>
      </c>
      <c r="K18" s="162">
        <f>'[5]см раскладка '!K15</f>
        <v>55408</v>
      </c>
      <c r="L18" s="162">
        <f>'[5]см раскладка '!L15</f>
        <v>34985</v>
      </c>
      <c r="M18" s="162">
        <f t="shared" si="1"/>
        <v>0</v>
      </c>
      <c r="N18" s="162"/>
      <c r="O18" s="162"/>
      <c r="P18" s="162"/>
      <c r="Q18" s="162"/>
      <c r="R18" s="162">
        <f t="shared" si="2"/>
        <v>0</v>
      </c>
      <c r="S18" s="163">
        <f>'[5]см раскладка '!M15</f>
        <v>1630.59</v>
      </c>
      <c r="T18" s="162">
        <f t="shared" si="3"/>
        <v>0</v>
      </c>
      <c r="U18" s="162">
        <f t="shared" si="4"/>
        <v>0</v>
      </c>
      <c r="V18" s="163">
        <f>'[5]см раскладка '!N15</f>
        <v>144.6</v>
      </c>
      <c r="W18" s="162">
        <f t="shared" si="5"/>
        <v>0</v>
      </c>
      <c r="X18" s="162">
        <f t="shared" si="6"/>
        <v>0</v>
      </c>
      <c r="Y18" s="164">
        <f>R18+T18+W18+X18+M18</f>
        <v>0</v>
      </c>
      <c r="AA18" s="159"/>
    </row>
    <row r="19" spans="1:27" ht="24.75" customHeight="1" x14ac:dyDescent="0.2">
      <c r="A19" s="160" t="str">
        <f>'[5]см раскладка '!B16</f>
        <v>02-С101(Р29бис.2)-04</v>
      </c>
      <c r="B19" s="161" t="str">
        <f>'[5]см раскладка '!C16</f>
        <v>Монтаж технологического узла 1</v>
      </c>
      <c r="C19" s="161"/>
      <c r="D19" s="161"/>
      <c r="E19" s="162">
        <f t="shared" si="0"/>
        <v>25039</v>
      </c>
      <c r="F19" s="162">
        <f>'[5]см раскладка '!H16</f>
        <v>12642</v>
      </c>
      <c r="G19" s="162">
        <f>'[5]см раскладка '!D16</f>
        <v>3599</v>
      </c>
      <c r="H19" s="162">
        <f>'[5]см раскладка '!E16</f>
        <v>3140</v>
      </c>
      <c r="I19" s="162">
        <f>'[5]см раскладка '!G16</f>
        <v>0</v>
      </c>
      <c r="J19" s="162">
        <f>'[5]см раскладка '!F16</f>
        <v>292</v>
      </c>
      <c r="K19" s="162">
        <f>'[5]см раскладка '!K16</f>
        <v>3322</v>
      </c>
      <c r="L19" s="162">
        <f>'[5]см раскладка '!L16</f>
        <v>2336</v>
      </c>
      <c r="M19" s="162">
        <f t="shared" si="1"/>
        <v>0</v>
      </c>
      <c r="N19" s="162"/>
      <c r="O19" s="162"/>
      <c r="P19" s="162"/>
      <c r="Q19" s="162"/>
      <c r="R19" s="162">
        <f t="shared" si="2"/>
        <v>0</v>
      </c>
      <c r="S19" s="163">
        <f>'[5]см раскладка '!M16</f>
        <v>96.24</v>
      </c>
      <c r="T19" s="162">
        <f t="shared" si="3"/>
        <v>0</v>
      </c>
      <c r="U19" s="162">
        <f t="shared" si="4"/>
        <v>0</v>
      </c>
      <c r="V19" s="163">
        <f>'[5]см раскладка '!N16</f>
        <v>5.88</v>
      </c>
      <c r="W19" s="162">
        <f t="shared" si="5"/>
        <v>0</v>
      </c>
      <c r="X19" s="162">
        <f t="shared" si="6"/>
        <v>0</v>
      </c>
      <c r="Y19" s="164">
        <f t="shared" ref="Y19:Y24" si="8">R19+T19+W19+X19+M19</f>
        <v>0</v>
      </c>
      <c r="AA19" s="159"/>
    </row>
    <row r="20" spans="1:27" ht="24.75" customHeight="1" x14ac:dyDescent="0.2">
      <c r="A20" s="160" t="str">
        <f>'[5]см раскладка '!B17</f>
        <v>02-С101(Р29бис.2)-05</v>
      </c>
      <c r="B20" s="161" t="str">
        <f>'[5]см раскладка '!C17</f>
        <v>Монтаж технологического узла УКК-1</v>
      </c>
      <c r="C20" s="161"/>
      <c r="D20" s="161"/>
      <c r="E20" s="162">
        <f t="shared" si="0"/>
        <v>113309</v>
      </c>
      <c r="F20" s="162">
        <f>'[5]см раскладка '!H17</f>
        <v>63536</v>
      </c>
      <c r="G20" s="162">
        <f>'[5]см раскладка '!D17</f>
        <v>14688</v>
      </c>
      <c r="H20" s="162">
        <f>'[5]см раскладка '!E17</f>
        <v>12116</v>
      </c>
      <c r="I20" s="162">
        <f>'[5]см раскладка '!G17</f>
        <v>0</v>
      </c>
      <c r="J20" s="162">
        <f>'[5]см раскладка '!F17</f>
        <v>1109</v>
      </c>
      <c r="K20" s="162">
        <f>'[5]см раскладка '!K17</f>
        <v>13474</v>
      </c>
      <c r="L20" s="162">
        <f>'[5]см раскладка '!L17</f>
        <v>9495</v>
      </c>
      <c r="M20" s="162">
        <f t="shared" si="1"/>
        <v>0</v>
      </c>
      <c r="N20" s="162"/>
      <c r="O20" s="162"/>
      <c r="P20" s="162"/>
      <c r="Q20" s="162"/>
      <c r="R20" s="162">
        <f t="shared" si="2"/>
        <v>0</v>
      </c>
      <c r="S20" s="163">
        <f>'[5]см раскладка '!M17</f>
        <v>391.04</v>
      </c>
      <c r="T20" s="162">
        <f t="shared" si="3"/>
        <v>0</v>
      </c>
      <c r="U20" s="162">
        <f t="shared" si="4"/>
        <v>0</v>
      </c>
      <c r="V20" s="163">
        <f>'[5]см раскладка '!N17</f>
        <v>23.06</v>
      </c>
      <c r="W20" s="162">
        <f t="shared" si="5"/>
        <v>0</v>
      </c>
      <c r="X20" s="162">
        <f t="shared" si="6"/>
        <v>0</v>
      </c>
      <c r="Y20" s="164">
        <f t="shared" si="8"/>
        <v>0</v>
      </c>
      <c r="AA20" s="159"/>
    </row>
    <row r="21" spans="1:27" ht="24.75" customHeight="1" x14ac:dyDescent="0.2">
      <c r="A21" s="160" t="str">
        <f>'[5]см раскладка '!B18</f>
        <v>02-С101(Р29бис.2)-06</v>
      </c>
      <c r="B21" s="161" t="str">
        <f>'[5]см раскладка '!C18</f>
        <v>Монтаж технологического узла 2</v>
      </c>
      <c r="C21" s="161"/>
      <c r="D21" s="161"/>
      <c r="E21" s="162">
        <f t="shared" si="0"/>
        <v>23071</v>
      </c>
      <c r="F21" s="162">
        <f>'[5]см раскладка '!H18</f>
        <v>11547</v>
      </c>
      <c r="G21" s="162">
        <f>'[5]см раскладка '!D18</f>
        <v>3482</v>
      </c>
      <c r="H21" s="162">
        <f>'[5]см раскладка '!E18</f>
        <v>2642</v>
      </c>
      <c r="I21" s="162">
        <f>'[5]см раскладка '!G18</f>
        <v>0</v>
      </c>
      <c r="J21" s="162">
        <f>'[5]см раскладка '!F18</f>
        <v>237</v>
      </c>
      <c r="K21" s="162">
        <f>'[5]см раскладка '!K18</f>
        <v>3167</v>
      </c>
      <c r="L21" s="162">
        <f>'[5]см раскладка '!L18</f>
        <v>2233</v>
      </c>
      <c r="M21" s="162">
        <f t="shared" si="1"/>
        <v>0</v>
      </c>
      <c r="N21" s="162"/>
      <c r="O21" s="162"/>
      <c r="P21" s="162"/>
      <c r="Q21" s="162"/>
      <c r="R21" s="162">
        <f t="shared" si="2"/>
        <v>0</v>
      </c>
      <c r="S21" s="163">
        <f>'[5]см раскладка '!M18</f>
        <v>93.36</v>
      </c>
      <c r="T21" s="162">
        <f t="shared" si="3"/>
        <v>0</v>
      </c>
      <c r="U21" s="162">
        <f t="shared" si="4"/>
        <v>0</v>
      </c>
      <c r="V21" s="163">
        <f>'[5]см раскладка '!N18</f>
        <v>4.9000000000000004</v>
      </c>
      <c r="W21" s="162">
        <f t="shared" si="5"/>
        <v>0</v>
      </c>
      <c r="X21" s="162">
        <f t="shared" si="6"/>
        <v>0</v>
      </c>
      <c r="Y21" s="164">
        <f t="shared" si="8"/>
        <v>0</v>
      </c>
      <c r="AA21" s="159"/>
    </row>
    <row r="22" spans="1:27" ht="24.75" customHeight="1" x14ac:dyDescent="0.2">
      <c r="A22" s="160" t="str">
        <f>'[5]см раскладка '!B19</f>
        <v>02-С101(Р29бис.2)-08</v>
      </c>
      <c r="B22" s="161" t="str">
        <f>'[5]см раскладка '!C19</f>
        <v>Устройство подушки</v>
      </c>
      <c r="C22" s="161"/>
      <c r="D22" s="161"/>
      <c r="E22" s="162">
        <f t="shared" si="0"/>
        <v>676</v>
      </c>
      <c r="F22" s="162">
        <f>'[5]см раскладка '!H19</f>
        <v>597</v>
      </c>
      <c r="G22" s="162">
        <f>'[5]см раскладка '!D19</f>
        <v>1</v>
      </c>
      <c r="H22" s="162">
        <f>'[5]см раскладка '!E19</f>
        <v>61</v>
      </c>
      <c r="I22" s="162">
        <f>'[5]см раскладка '!G19</f>
        <v>0</v>
      </c>
      <c r="J22" s="162">
        <f>'[5]см раскладка '!F19</f>
        <v>10</v>
      </c>
      <c r="K22" s="162">
        <f>'[5]см раскладка '!K19</f>
        <v>11</v>
      </c>
      <c r="L22" s="162">
        <f>'[5]см раскладка '!L19</f>
        <v>6</v>
      </c>
      <c r="M22" s="162">
        <f t="shared" si="1"/>
        <v>0</v>
      </c>
      <c r="N22" s="162"/>
      <c r="O22" s="162"/>
      <c r="P22" s="162"/>
      <c r="Q22" s="162"/>
      <c r="R22" s="162">
        <f t="shared" si="2"/>
        <v>0</v>
      </c>
      <c r="S22" s="163">
        <f>'[5]см раскладка '!M19</f>
        <v>0.03</v>
      </c>
      <c r="T22" s="162">
        <f t="shared" si="3"/>
        <v>0</v>
      </c>
      <c r="U22" s="162">
        <f t="shared" si="4"/>
        <v>0</v>
      </c>
      <c r="V22" s="163">
        <f>'[5]см раскладка '!N19</f>
        <v>0.25</v>
      </c>
      <c r="W22" s="162">
        <f t="shared" si="5"/>
        <v>0</v>
      </c>
      <c r="X22" s="162">
        <f t="shared" si="6"/>
        <v>0</v>
      </c>
      <c r="Y22" s="164">
        <f t="shared" si="8"/>
        <v>0</v>
      </c>
      <c r="AA22" s="159"/>
    </row>
    <row r="23" spans="1:27" ht="24.75" customHeight="1" x14ac:dyDescent="0.2">
      <c r="A23" s="160" t="str">
        <f>'[5]см раскладка '!B20</f>
        <v>02-С101(Р29бис.2)-09</v>
      </c>
      <c r="B23" s="161" t="str">
        <f>'[5]см раскладка '!C20</f>
        <v>Установку опознавательных знаков</v>
      </c>
      <c r="C23" s="161"/>
      <c r="D23" s="161"/>
      <c r="E23" s="162">
        <f t="shared" si="0"/>
        <v>7526</v>
      </c>
      <c r="F23" s="162">
        <f>'[5]см раскладка '!H20</f>
        <v>2721</v>
      </c>
      <c r="G23" s="162">
        <f>'[5]см раскладка '!D20</f>
        <v>1374</v>
      </c>
      <c r="H23" s="162">
        <f>'[5]см раскладка '!E20</f>
        <v>636</v>
      </c>
      <c r="I23" s="162">
        <f>'[5]см раскладка '!G20</f>
        <v>0</v>
      </c>
      <c r="J23" s="162">
        <f>'[5]см раскладка '!F20</f>
        <v>76</v>
      </c>
      <c r="K23" s="162">
        <f>'[5]см раскладка '!K20</f>
        <v>1628</v>
      </c>
      <c r="L23" s="162">
        <f>'[5]см раскладка '!L20</f>
        <v>1167</v>
      </c>
      <c r="M23" s="162">
        <f t="shared" si="1"/>
        <v>0</v>
      </c>
      <c r="N23" s="162"/>
      <c r="O23" s="162"/>
      <c r="P23" s="162"/>
      <c r="Q23" s="162"/>
      <c r="R23" s="162">
        <f t="shared" si="2"/>
        <v>0</v>
      </c>
      <c r="S23" s="163">
        <f>'[5]см раскладка '!M20</f>
        <v>49.03</v>
      </c>
      <c r="T23" s="162">
        <f t="shared" si="3"/>
        <v>0</v>
      </c>
      <c r="U23" s="162">
        <f t="shared" si="4"/>
        <v>0</v>
      </c>
      <c r="V23" s="163">
        <f>'[5]см раскладка '!N20</f>
        <v>1.77</v>
      </c>
      <c r="W23" s="162">
        <f t="shared" si="5"/>
        <v>0</v>
      </c>
      <c r="X23" s="162">
        <f t="shared" si="6"/>
        <v>0</v>
      </c>
      <c r="Y23" s="164">
        <f t="shared" si="8"/>
        <v>0</v>
      </c>
      <c r="AA23" s="159"/>
    </row>
    <row r="24" spans="1:27" ht="24.75" customHeight="1" x14ac:dyDescent="0.2">
      <c r="A24" s="160" t="str">
        <f>'[5]см раскладка '!B21</f>
        <v>02-С101(Р29бис.2)-10</v>
      </c>
      <c r="B24" s="161" t="str">
        <f>'[5]см раскладка '!C21</f>
        <v>Отсыпка площадки узла задвижки УКК-1</v>
      </c>
      <c r="C24" s="161"/>
      <c r="D24" s="161"/>
      <c r="E24" s="162">
        <f t="shared" si="0"/>
        <v>166052</v>
      </c>
      <c r="F24" s="162">
        <f>'[5]см раскладка '!H21</f>
        <v>144715</v>
      </c>
      <c r="G24" s="162">
        <f>'[5]см раскладка '!D21</f>
        <v>375</v>
      </c>
      <c r="H24" s="162">
        <f>'[5]см раскладка '!E21</f>
        <v>16442</v>
      </c>
      <c r="I24" s="162">
        <f>'[5]см раскладка '!G21</f>
        <v>0</v>
      </c>
      <c r="J24" s="162">
        <f>'[5]см раскладка '!F21</f>
        <v>2718</v>
      </c>
      <c r="K24" s="162">
        <f>'[5]см раскладка '!K21</f>
        <v>3002</v>
      </c>
      <c r="L24" s="162">
        <f>'[5]см раскладка '!L21</f>
        <v>1518</v>
      </c>
      <c r="M24" s="162">
        <f t="shared" si="1"/>
        <v>0</v>
      </c>
      <c r="N24" s="162"/>
      <c r="O24" s="162"/>
      <c r="P24" s="162"/>
      <c r="Q24" s="162"/>
      <c r="R24" s="162">
        <f t="shared" si="2"/>
        <v>0</v>
      </c>
      <c r="S24" s="163">
        <f>'[5]см раскладка '!M21</f>
        <v>15.56</v>
      </c>
      <c r="T24" s="162">
        <f t="shared" si="3"/>
        <v>0</v>
      </c>
      <c r="U24" s="162">
        <f t="shared" si="4"/>
        <v>0</v>
      </c>
      <c r="V24" s="163">
        <f>'[5]см раскладка '!N21</f>
        <v>51.1</v>
      </c>
      <c r="W24" s="162">
        <f t="shared" si="5"/>
        <v>0</v>
      </c>
      <c r="X24" s="162">
        <f t="shared" si="6"/>
        <v>0</v>
      </c>
      <c r="Y24" s="164">
        <f t="shared" si="8"/>
        <v>0</v>
      </c>
      <c r="AA24" s="159"/>
    </row>
    <row r="25" spans="1:27" ht="24.75" customHeight="1" x14ac:dyDescent="0.2">
      <c r="A25" s="160" t="str">
        <f>'[5]см раскладка '!B22</f>
        <v>02-С101(Р29бис.2)-11</v>
      </c>
      <c r="B25" s="161" t="str">
        <f>'[5]см раскладка '!C22</f>
        <v>Устройство защитных футляров</v>
      </c>
      <c r="C25" s="161"/>
      <c r="D25" s="161"/>
      <c r="E25" s="162">
        <f t="shared" si="0"/>
        <v>31951</v>
      </c>
      <c r="F25" s="162">
        <f>'[5]см раскладка '!H22</f>
        <v>15379</v>
      </c>
      <c r="G25" s="162">
        <f>'[5]см раскладка '!D22</f>
        <v>4100</v>
      </c>
      <c r="H25" s="162">
        <f>'[5]см раскладка '!E22</f>
        <v>4772</v>
      </c>
      <c r="I25" s="162">
        <f>'[5]см раскладка '!G22</f>
        <v>0</v>
      </c>
      <c r="J25" s="162">
        <f>'[5]см раскладка '!F22</f>
        <v>669</v>
      </c>
      <c r="K25" s="162">
        <f>'[5]см раскладка '!K22</f>
        <v>4853</v>
      </c>
      <c r="L25" s="162">
        <f>'[5]см раскладка '!L22</f>
        <v>2847</v>
      </c>
      <c r="M25" s="162">
        <f t="shared" si="1"/>
        <v>0</v>
      </c>
      <c r="N25" s="162"/>
      <c r="O25" s="162"/>
      <c r="P25" s="162"/>
      <c r="Q25" s="162"/>
      <c r="R25" s="162">
        <f t="shared" si="2"/>
        <v>0</v>
      </c>
      <c r="S25" s="163">
        <f>'[5]см раскладка '!M22</f>
        <v>138.43</v>
      </c>
      <c r="T25" s="162">
        <f t="shared" si="3"/>
        <v>0</v>
      </c>
      <c r="U25" s="162">
        <f t="shared" si="4"/>
        <v>0</v>
      </c>
      <c r="V25" s="163">
        <f>'[5]см раскладка '!N22</f>
        <v>18</v>
      </c>
      <c r="W25" s="162">
        <f t="shared" si="5"/>
        <v>0</v>
      </c>
      <c r="X25" s="162">
        <f t="shared" si="6"/>
        <v>0</v>
      </c>
      <c r="Y25" s="164">
        <f>R25+T25+W25+X25+M25</f>
        <v>0</v>
      </c>
      <c r="AA25" s="159"/>
    </row>
    <row r="26" spans="1:27" ht="24.75" customHeight="1" x14ac:dyDescent="0.2">
      <c r="A26" s="160" t="str">
        <f>'[5]см раскладка '!B23</f>
        <v>02-С101(Р29бис.2)-14</v>
      </c>
      <c r="B26" s="161" t="str">
        <f>'[5]см раскладка '!C23</f>
        <v>Строительные работы узла 2</v>
      </c>
      <c r="C26" s="161"/>
      <c r="D26" s="161"/>
      <c r="E26" s="162">
        <f t="shared" si="0"/>
        <v>4507</v>
      </c>
      <c r="F26" s="162">
        <f>'[5]см раскладка '!H23</f>
        <v>3402</v>
      </c>
      <c r="G26" s="162">
        <f>'[5]см раскладка '!D23</f>
        <v>269</v>
      </c>
      <c r="H26" s="162">
        <f>'[5]см раскладка '!E23</f>
        <v>295</v>
      </c>
      <c r="I26" s="162">
        <f>'[5]см раскладка '!G23</f>
        <v>0</v>
      </c>
      <c r="J26" s="162">
        <f>'[5]см раскладка '!F23</f>
        <v>27</v>
      </c>
      <c r="K26" s="162">
        <f>'[5]см раскладка '!K23</f>
        <v>324</v>
      </c>
      <c r="L26" s="162">
        <f>'[5]см раскладка '!L23</f>
        <v>217</v>
      </c>
      <c r="M26" s="162">
        <f t="shared" si="1"/>
        <v>0</v>
      </c>
      <c r="N26" s="162"/>
      <c r="O26" s="162"/>
      <c r="P26" s="162"/>
      <c r="Q26" s="162"/>
      <c r="R26" s="162">
        <f t="shared" si="2"/>
        <v>0</v>
      </c>
      <c r="S26" s="163">
        <f>'[5]см раскладка '!M23</f>
        <v>9.52</v>
      </c>
      <c r="T26" s="162">
        <f t="shared" si="3"/>
        <v>0</v>
      </c>
      <c r="U26" s="162">
        <f t="shared" si="4"/>
        <v>0</v>
      </c>
      <c r="V26" s="163">
        <f>'[5]см раскладка '!N23</f>
        <v>0.56999999999999995</v>
      </c>
      <c r="W26" s="162">
        <f t="shared" si="5"/>
        <v>0</v>
      </c>
      <c r="X26" s="162">
        <f t="shared" si="6"/>
        <v>0</v>
      </c>
      <c r="Y26" s="164">
        <f t="shared" ref="Y26:Y28" si="9">R26+T26+W26+X26+M26</f>
        <v>0</v>
      </c>
      <c r="AA26" s="159"/>
    </row>
    <row r="27" spans="1:27" ht="24.75" customHeight="1" x14ac:dyDescent="0.2">
      <c r="A27" s="160" t="str">
        <f>'[5]см раскладка '!B24</f>
        <v>02-С101(Р29бис2)-12</v>
      </c>
      <c r="B27" s="161" t="str">
        <f>'[5]см раскладка '!C24</f>
        <v>Строительные работы узла 1</v>
      </c>
      <c r="C27" s="161"/>
      <c r="D27" s="161"/>
      <c r="E27" s="162">
        <f t="shared" si="0"/>
        <v>31869</v>
      </c>
      <c r="F27" s="162">
        <f>'[5]см раскладка '!H24</f>
        <v>14342</v>
      </c>
      <c r="G27" s="162">
        <f>'[5]см раскладка '!D24</f>
        <v>5312</v>
      </c>
      <c r="H27" s="162">
        <f>'[5]см раскладка '!E24</f>
        <v>3194</v>
      </c>
      <c r="I27" s="162">
        <f>'[5]см раскладка '!G24</f>
        <v>0</v>
      </c>
      <c r="J27" s="162">
        <f>'[5]см раскладка '!F24</f>
        <v>396</v>
      </c>
      <c r="K27" s="162">
        <f>'[5]см раскладка '!K24</f>
        <v>4926</v>
      </c>
      <c r="L27" s="162">
        <f>'[5]см раскладка '!L24</f>
        <v>4095</v>
      </c>
      <c r="M27" s="162">
        <f t="shared" si="1"/>
        <v>0</v>
      </c>
      <c r="N27" s="162"/>
      <c r="O27" s="162"/>
      <c r="P27" s="162"/>
      <c r="Q27" s="162"/>
      <c r="R27" s="162">
        <f t="shared" si="2"/>
        <v>0</v>
      </c>
      <c r="S27" s="163">
        <f>'[5]см раскладка '!M24</f>
        <v>185.29</v>
      </c>
      <c r="T27" s="162">
        <f t="shared" si="3"/>
        <v>0</v>
      </c>
      <c r="U27" s="162">
        <f t="shared" si="4"/>
        <v>0</v>
      </c>
      <c r="V27" s="163">
        <f>'[5]см раскладка '!N24</f>
        <v>9.77</v>
      </c>
      <c r="W27" s="162">
        <f t="shared" si="5"/>
        <v>0</v>
      </c>
      <c r="X27" s="162">
        <f t="shared" si="6"/>
        <v>0</v>
      </c>
      <c r="Y27" s="164">
        <f t="shared" si="9"/>
        <v>0</v>
      </c>
      <c r="AA27" s="159"/>
    </row>
    <row r="28" spans="1:27" ht="24.75" customHeight="1" x14ac:dyDescent="0.2">
      <c r="A28" s="160" t="str">
        <f>'[5]см раскладка '!B25</f>
        <v>02-С101(Р29бис2)-13</v>
      </c>
      <c r="B28" s="161" t="str">
        <f>'[5]см раскладка '!C25</f>
        <v>Строительные работы узла УКК-1</v>
      </c>
      <c r="C28" s="161"/>
      <c r="D28" s="161"/>
      <c r="E28" s="162">
        <f t="shared" si="0"/>
        <v>68766</v>
      </c>
      <c r="F28" s="162">
        <f>'[5]см раскладка '!H25</f>
        <v>39774</v>
      </c>
      <c r="G28" s="162">
        <f>'[5]см раскладка '!D25</f>
        <v>8465</v>
      </c>
      <c r="H28" s="162">
        <f>'[5]см раскладка '!E25</f>
        <v>5679</v>
      </c>
      <c r="I28" s="162">
        <f>'[5]см раскладка '!G25</f>
        <v>0</v>
      </c>
      <c r="J28" s="162">
        <f>'[5]см раскладка '!F25</f>
        <v>643</v>
      </c>
      <c r="K28" s="162">
        <f>'[5]см раскладка '!K25</f>
        <v>8287</v>
      </c>
      <c r="L28" s="162">
        <f>'[5]см раскладка '!L25</f>
        <v>6561</v>
      </c>
      <c r="M28" s="162">
        <f t="shared" si="1"/>
        <v>0</v>
      </c>
      <c r="N28" s="162"/>
      <c r="O28" s="162"/>
      <c r="P28" s="162"/>
      <c r="Q28" s="162"/>
      <c r="R28" s="162">
        <f t="shared" si="2"/>
        <v>0</v>
      </c>
      <c r="S28" s="163">
        <f>'[5]см раскладка '!M25</f>
        <v>296.44</v>
      </c>
      <c r="T28" s="162">
        <f t="shared" si="3"/>
        <v>0</v>
      </c>
      <c r="U28" s="162">
        <f t="shared" si="4"/>
        <v>0</v>
      </c>
      <c r="V28" s="163">
        <f>'[5]см раскладка '!N25</f>
        <v>15.42</v>
      </c>
      <c r="W28" s="162">
        <f t="shared" si="5"/>
        <v>0</v>
      </c>
      <c r="X28" s="162">
        <f t="shared" si="6"/>
        <v>0</v>
      </c>
      <c r="Y28" s="164">
        <f t="shared" si="9"/>
        <v>0</v>
      </c>
      <c r="AA28" s="159"/>
    </row>
    <row r="29" spans="1:27" ht="24.75" customHeight="1" x14ac:dyDescent="0.2">
      <c r="A29" s="160" t="str">
        <f>'[5]см раскладка '!B26</f>
        <v>02-С101(Р29бис2)-15</v>
      </c>
      <c r="B29" s="161" t="str">
        <f>'[5]см раскладка '!C26</f>
        <v>Молниезащита и заземление</v>
      </c>
      <c r="C29" s="161"/>
      <c r="D29" s="161"/>
      <c r="E29" s="162">
        <f t="shared" si="0"/>
        <v>5365</v>
      </c>
      <c r="F29" s="162">
        <f>'[5]см раскладка '!H26</f>
        <v>2142</v>
      </c>
      <c r="G29" s="162">
        <f>'[5]см раскладка '!D26</f>
        <v>1161</v>
      </c>
      <c r="H29" s="162">
        <f>'[5]см раскладка '!E26</f>
        <v>259</v>
      </c>
      <c r="I29" s="162">
        <f>'[5]см раскладка '!G26</f>
        <v>0</v>
      </c>
      <c r="J29" s="162">
        <f>'[5]см раскладка '!F26</f>
        <v>14</v>
      </c>
      <c r="K29" s="162">
        <f>'[5]см раскладка '!K26</f>
        <v>1115</v>
      </c>
      <c r="L29" s="162">
        <f>'[5]см раскладка '!L26</f>
        <v>688</v>
      </c>
      <c r="M29" s="162">
        <f t="shared" si="1"/>
        <v>0</v>
      </c>
      <c r="N29" s="162"/>
      <c r="O29" s="162"/>
      <c r="P29" s="162"/>
      <c r="Q29" s="162"/>
      <c r="R29" s="162">
        <f t="shared" si="2"/>
        <v>0</v>
      </c>
      <c r="S29" s="163">
        <f>'[5]см раскладка '!M26</f>
        <v>42.19</v>
      </c>
      <c r="T29" s="162">
        <f t="shared" si="3"/>
        <v>0</v>
      </c>
      <c r="U29" s="162">
        <f t="shared" si="4"/>
        <v>0</v>
      </c>
      <c r="V29" s="163">
        <f>'[5]см раскладка '!N26</f>
        <v>0.35</v>
      </c>
      <c r="W29" s="162">
        <f t="shared" si="5"/>
        <v>0</v>
      </c>
      <c r="X29" s="162">
        <f t="shared" si="6"/>
        <v>0</v>
      </c>
      <c r="Y29" s="164">
        <f>R29+T29+W29+X29+M29</f>
        <v>0</v>
      </c>
      <c r="AA29" s="159"/>
    </row>
    <row r="30" spans="1:27" ht="24.75" customHeight="1" x14ac:dyDescent="0.2">
      <c r="A30" s="160" t="str">
        <f>'[5]см раскладка '!B27</f>
        <v>08-С101(Р29бис.2)-02</v>
      </c>
      <c r="B30" s="161" t="str">
        <f>'[5]см раскладка '!C27</f>
        <v>Устройство зимника</v>
      </c>
      <c r="C30" s="161"/>
      <c r="D30" s="161"/>
      <c r="E30" s="162">
        <f t="shared" si="0"/>
        <v>51944</v>
      </c>
      <c r="F30" s="162">
        <f>'[5]см раскладка '!H27</f>
        <v>0</v>
      </c>
      <c r="G30" s="162">
        <f>'[5]см раскладка '!D27</f>
        <v>0</v>
      </c>
      <c r="H30" s="162">
        <f>'[5]см раскладка '!E27</f>
        <v>41268</v>
      </c>
      <c r="I30" s="162">
        <f>'[5]см раскладка '!G27</f>
        <v>0</v>
      </c>
      <c r="J30" s="162">
        <f>'[5]см раскладка '!F27</f>
        <v>7532</v>
      </c>
      <c r="K30" s="162">
        <f>'[5]см раскладка '!K27</f>
        <v>7058</v>
      </c>
      <c r="L30" s="162">
        <f>'[5]см раскладка '!L27</f>
        <v>3618</v>
      </c>
      <c r="M30" s="162">
        <f t="shared" si="1"/>
        <v>0</v>
      </c>
      <c r="N30" s="162"/>
      <c r="O30" s="162"/>
      <c r="P30" s="162"/>
      <c r="Q30" s="162"/>
      <c r="R30" s="162">
        <f t="shared" ref="R30:R31" si="10">G30*$D$57</f>
        <v>0</v>
      </c>
      <c r="S30" s="163">
        <f>'[5]см раскладка '!M27</f>
        <v>0</v>
      </c>
      <c r="T30" s="162">
        <f t="shared" ref="T30:T31" si="11">(H30-I30)*$D$58</f>
        <v>0</v>
      </c>
      <c r="U30" s="162">
        <f t="shared" ref="U30:U31" si="12">J30*$D$57</f>
        <v>0</v>
      </c>
      <c r="V30" s="163">
        <f>'[5]см раскладка '!N27</f>
        <v>153.71</v>
      </c>
      <c r="W30" s="162">
        <f t="shared" ref="W30:W31" si="13">(R30+U30)*$D$63</f>
        <v>0</v>
      </c>
      <c r="X30" s="162">
        <f t="shared" ref="X30:X31" si="14">(R30+U30)*$D$64</f>
        <v>0</v>
      </c>
      <c r="Y30" s="164">
        <f t="shared" ref="Y30:Y31" si="15">R30+T30+W30+X30+M30</f>
        <v>0</v>
      </c>
      <c r="AA30" s="159"/>
    </row>
    <row r="31" spans="1:27" ht="24.75" customHeight="1" thickBot="1" x14ac:dyDescent="0.25">
      <c r="A31" s="165" t="str">
        <f>'[5]см раскладка '!B28</f>
        <v>09-С101(Р29бис.2)-01</v>
      </c>
      <c r="B31" s="166" t="str">
        <f>'[5]см раскладка '!C28</f>
        <v>Первоначальную расчистку от снега</v>
      </c>
      <c r="C31" s="166"/>
      <c r="D31" s="166"/>
      <c r="E31" s="167">
        <f t="shared" si="0"/>
        <v>25047</v>
      </c>
      <c r="F31" s="167">
        <f>'[5]см раскладка '!H28</f>
        <v>0</v>
      </c>
      <c r="G31" s="167">
        <f>'[5]см раскладка '!D28</f>
        <v>0</v>
      </c>
      <c r="H31" s="167">
        <f>'[5]см раскладка '!E28</f>
        <v>20125</v>
      </c>
      <c r="I31" s="167">
        <f>'[5]см раскладка '!G28</f>
        <v>0</v>
      </c>
      <c r="J31" s="167">
        <f>'[5]см раскладка '!F28</f>
        <v>3816</v>
      </c>
      <c r="K31" s="167">
        <f>'[5]см раскладка '!K28</f>
        <v>3205</v>
      </c>
      <c r="L31" s="167">
        <f>'[5]см раскладка '!L28</f>
        <v>1717</v>
      </c>
      <c r="M31" s="167">
        <f t="shared" si="1"/>
        <v>0</v>
      </c>
      <c r="N31" s="167"/>
      <c r="O31" s="167"/>
      <c r="P31" s="167"/>
      <c r="Q31" s="167"/>
      <c r="R31" s="167">
        <f t="shared" si="10"/>
        <v>0</v>
      </c>
      <c r="S31" s="168">
        <f>'[5]см раскладка '!M28</f>
        <v>0</v>
      </c>
      <c r="T31" s="167">
        <f t="shared" si="11"/>
        <v>0</v>
      </c>
      <c r="U31" s="167">
        <f t="shared" si="12"/>
        <v>0</v>
      </c>
      <c r="V31" s="168">
        <f>'[5]см раскладка '!N28</f>
        <v>88.79</v>
      </c>
      <c r="W31" s="167">
        <f t="shared" si="13"/>
        <v>0</v>
      </c>
      <c r="X31" s="167">
        <f t="shared" si="14"/>
        <v>0</v>
      </c>
      <c r="Y31" s="169">
        <f t="shared" si="15"/>
        <v>0</v>
      </c>
      <c r="AA31" s="159"/>
    </row>
    <row r="32" spans="1:27" ht="26.25" customHeight="1" thickBot="1" x14ac:dyDescent="0.25">
      <c r="A32" s="170"/>
      <c r="B32" s="171" t="s">
        <v>99</v>
      </c>
      <c r="C32" s="172"/>
      <c r="D32" s="173"/>
      <c r="E32" s="174">
        <f>SUM(E14:E31)</f>
        <v>2637461</v>
      </c>
      <c r="F32" s="174">
        <f t="shared" ref="F32:X32" si="16">SUM(F14:F31)</f>
        <v>1231092</v>
      </c>
      <c r="G32" s="174">
        <f t="shared" si="16"/>
        <v>221624</v>
      </c>
      <c r="H32" s="174">
        <f t="shared" si="16"/>
        <v>684907</v>
      </c>
      <c r="I32" s="174">
        <f t="shared" si="16"/>
        <v>0</v>
      </c>
      <c r="J32" s="174">
        <f t="shared" si="16"/>
        <v>101646</v>
      </c>
      <c r="K32" s="174">
        <f t="shared" si="16"/>
        <v>321953</v>
      </c>
      <c r="L32" s="174">
        <f t="shared" si="16"/>
        <v>177885</v>
      </c>
      <c r="M32" s="174">
        <f t="shared" si="16"/>
        <v>0</v>
      </c>
      <c r="N32" s="174">
        <f t="shared" si="16"/>
        <v>0</v>
      </c>
      <c r="O32" s="174">
        <f>'[5]мат-лы '!F151</f>
        <v>5723389</v>
      </c>
      <c r="P32" s="174">
        <f t="shared" si="16"/>
        <v>0</v>
      </c>
      <c r="Q32" s="174">
        <f>'[5]мат-лы '!I151</f>
        <v>698030</v>
      </c>
      <c r="R32" s="174">
        <f t="shared" si="16"/>
        <v>0</v>
      </c>
      <c r="S32" s="174">
        <f t="shared" si="16"/>
        <v>7230.5999999999995</v>
      </c>
      <c r="T32" s="174">
        <f t="shared" si="16"/>
        <v>0</v>
      </c>
      <c r="U32" s="174">
        <f t="shared" si="16"/>
        <v>0</v>
      </c>
      <c r="V32" s="174">
        <f t="shared" si="16"/>
        <v>2479.27</v>
      </c>
      <c r="W32" s="174">
        <f t="shared" si="16"/>
        <v>0</v>
      </c>
      <c r="X32" s="174">
        <f t="shared" si="16"/>
        <v>0</v>
      </c>
      <c r="Y32" s="175">
        <f>SUM(Y14:Y31)+O32+Q32</f>
        <v>6421419</v>
      </c>
      <c r="Z32" s="159"/>
      <c r="AA32" s="159"/>
    </row>
    <row r="33" spans="1:254" ht="13.5" x14ac:dyDescent="0.2">
      <c r="A33" s="176" t="s">
        <v>100</v>
      </c>
      <c r="B33" s="177" t="s">
        <v>101</v>
      </c>
      <c r="C33" s="178"/>
      <c r="D33" s="179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1">
        <f>(Y32-O32-N32)*D59</f>
        <v>24431.050000000003</v>
      </c>
      <c r="AA33" s="159"/>
    </row>
    <row r="34" spans="1:254" ht="13.5" thickBot="1" x14ac:dyDescent="0.25">
      <c r="A34" s="182"/>
      <c r="B34" s="183" t="s">
        <v>102</v>
      </c>
      <c r="C34" s="184"/>
      <c r="D34" s="185"/>
      <c r="E34" s="186">
        <f>E32+E33</f>
        <v>2637461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87">
        <f>Y32+Y33</f>
        <v>6445850.0499999998</v>
      </c>
      <c r="AA34" s="159"/>
    </row>
    <row r="35" spans="1:254" x14ac:dyDescent="0.2">
      <c r="A35" s="188"/>
      <c r="B35" s="189" t="s">
        <v>103</v>
      </c>
      <c r="C35" s="190"/>
      <c r="D35" s="191"/>
      <c r="E35" s="192"/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3"/>
      <c r="T35" s="192"/>
      <c r="U35" s="192"/>
      <c r="V35" s="193"/>
      <c r="W35" s="192"/>
      <c r="X35" s="192"/>
      <c r="Y35" s="194"/>
      <c r="Z35" s="159"/>
      <c r="AA35" s="159"/>
    </row>
    <row r="36" spans="1:254" ht="13.5" x14ac:dyDescent="0.2">
      <c r="A36" s="182" t="s">
        <v>100</v>
      </c>
      <c r="B36" s="195" t="s">
        <v>104</v>
      </c>
      <c r="C36" s="196"/>
      <c r="D36" s="197"/>
      <c r="E36" s="198">
        <f>E34*D60</f>
        <v>167478.77350000001</v>
      </c>
      <c r="F36" s="198"/>
      <c r="G36" s="198"/>
      <c r="H36" s="198"/>
      <c r="I36" s="198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9">
        <f>(Y34-O32-N32)*D60</f>
        <v>45876.276674999986</v>
      </c>
      <c r="Z36" s="159"/>
      <c r="AA36" s="159"/>
    </row>
    <row r="37" spans="1:254" ht="38.25" x14ac:dyDescent="0.2">
      <c r="A37" s="182" t="s">
        <v>100</v>
      </c>
      <c r="B37" s="200" t="s">
        <v>105</v>
      </c>
      <c r="C37" s="201"/>
      <c r="D37" s="202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203">
        <f>(Y34-O32-N32)*D61</f>
        <v>10836.915749999996</v>
      </c>
      <c r="Z37" s="204"/>
      <c r="AA37" s="159"/>
      <c r="AB37" s="204"/>
      <c r="AC37" s="204"/>
      <c r="AD37" s="204"/>
      <c r="AE37" s="204"/>
      <c r="AF37" s="204"/>
      <c r="AG37" s="204"/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4"/>
      <c r="BN37" s="204"/>
      <c r="BO37" s="204"/>
      <c r="BP37" s="204"/>
      <c r="BQ37" s="204"/>
      <c r="BR37" s="204"/>
      <c r="BS37" s="204"/>
      <c r="BT37" s="204"/>
      <c r="BU37" s="204"/>
      <c r="BV37" s="204"/>
      <c r="BW37" s="204"/>
      <c r="BX37" s="204"/>
      <c r="BY37" s="204"/>
      <c r="BZ37" s="204"/>
      <c r="CA37" s="204"/>
      <c r="CB37" s="204"/>
      <c r="CC37" s="204"/>
      <c r="CD37" s="204"/>
      <c r="CE37" s="204"/>
      <c r="CF37" s="204"/>
      <c r="CG37" s="204"/>
      <c r="CH37" s="204"/>
      <c r="CI37" s="204"/>
      <c r="CJ37" s="204"/>
      <c r="CK37" s="204"/>
      <c r="CL37" s="204"/>
      <c r="CM37" s="204"/>
      <c r="CN37" s="204"/>
      <c r="CO37" s="204"/>
      <c r="CP37" s="204"/>
      <c r="CQ37" s="204"/>
      <c r="CR37" s="204"/>
      <c r="CS37" s="204"/>
      <c r="CT37" s="204"/>
      <c r="CU37" s="204"/>
      <c r="CV37" s="204"/>
      <c r="CW37" s="204"/>
      <c r="CX37" s="204"/>
      <c r="CY37" s="204"/>
      <c r="CZ37" s="204"/>
      <c r="DA37" s="204"/>
      <c r="DB37" s="204"/>
      <c r="DC37" s="204"/>
      <c r="DD37" s="204"/>
      <c r="DE37" s="204"/>
      <c r="DF37" s="204"/>
      <c r="DG37" s="204"/>
      <c r="DH37" s="204"/>
      <c r="DI37" s="204"/>
      <c r="DJ37" s="204"/>
      <c r="DK37" s="204"/>
      <c r="DL37" s="204"/>
      <c r="DM37" s="204"/>
      <c r="DN37" s="204"/>
      <c r="DO37" s="204"/>
      <c r="DP37" s="204"/>
      <c r="DQ37" s="204"/>
      <c r="DR37" s="204"/>
      <c r="DS37" s="204"/>
      <c r="DT37" s="204"/>
      <c r="DU37" s="204"/>
      <c r="DV37" s="204"/>
      <c r="DW37" s="204"/>
      <c r="DX37" s="204"/>
      <c r="DY37" s="204"/>
      <c r="DZ37" s="204"/>
      <c r="EA37" s="204"/>
      <c r="EB37" s="204"/>
      <c r="EC37" s="204"/>
      <c r="ED37" s="204"/>
      <c r="EE37" s="204"/>
      <c r="EF37" s="204"/>
      <c r="EG37" s="204"/>
      <c r="EH37" s="204"/>
      <c r="EI37" s="204"/>
      <c r="EJ37" s="204"/>
      <c r="EK37" s="204"/>
      <c r="EL37" s="204"/>
      <c r="EM37" s="204"/>
      <c r="EN37" s="204"/>
      <c r="EO37" s="204"/>
      <c r="EP37" s="204"/>
      <c r="EQ37" s="204"/>
      <c r="ER37" s="204"/>
      <c r="ES37" s="204"/>
      <c r="ET37" s="204"/>
      <c r="EU37" s="204"/>
      <c r="EV37" s="204"/>
      <c r="EW37" s="204"/>
      <c r="EX37" s="204"/>
      <c r="EY37" s="204"/>
      <c r="EZ37" s="204"/>
      <c r="FA37" s="204"/>
      <c r="FB37" s="204"/>
      <c r="FC37" s="204"/>
      <c r="FD37" s="204"/>
      <c r="FE37" s="204"/>
      <c r="FF37" s="204"/>
      <c r="FG37" s="204"/>
      <c r="FH37" s="204"/>
      <c r="FI37" s="204"/>
      <c r="FJ37" s="204"/>
      <c r="FK37" s="204"/>
      <c r="FL37" s="204"/>
      <c r="FM37" s="204"/>
      <c r="FN37" s="204"/>
      <c r="FO37" s="204"/>
      <c r="FP37" s="204"/>
      <c r="FQ37" s="204"/>
      <c r="FR37" s="204"/>
      <c r="FS37" s="204"/>
      <c r="FT37" s="204"/>
      <c r="FU37" s="204"/>
      <c r="FV37" s="204"/>
      <c r="FW37" s="204"/>
      <c r="FX37" s="204"/>
      <c r="FY37" s="204"/>
      <c r="FZ37" s="204"/>
      <c r="GA37" s="204"/>
      <c r="GB37" s="204"/>
      <c r="GC37" s="204"/>
      <c r="GD37" s="204"/>
      <c r="GE37" s="204"/>
      <c r="GF37" s="204"/>
      <c r="GG37" s="204"/>
      <c r="GH37" s="204"/>
      <c r="GI37" s="204"/>
      <c r="GJ37" s="204"/>
      <c r="GK37" s="204"/>
      <c r="GL37" s="204"/>
      <c r="GM37" s="204"/>
      <c r="GN37" s="204"/>
      <c r="GO37" s="204"/>
      <c r="GP37" s="204"/>
      <c r="GQ37" s="204"/>
      <c r="GR37" s="204"/>
      <c r="GS37" s="204"/>
      <c r="GT37" s="204"/>
      <c r="GU37" s="204"/>
      <c r="GV37" s="204"/>
      <c r="GW37" s="204"/>
      <c r="GX37" s="204"/>
      <c r="GY37" s="204"/>
      <c r="GZ37" s="204"/>
      <c r="HA37" s="204"/>
      <c r="HB37" s="204"/>
      <c r="HC37" s="204"/>
      <c r="HD37" s="204"/>
      <c r="HE37" s="204"/>
      <c r="HF37" s="204"/>
      <c r="HG37" s="204"/>
      <c r="HH37" s="204"/>
      <c r="HI37" s="204"/>
      <c r="HJ37" s="204"/>
      <c r="HK37" s="204"/>
      <c r="HL37" s="204"/>
      <c r="HM37" s="204"/>
      <c r="HN37" s="204"/>
      <c r="HO37" s="204"/>
      <c r="HP37" s="204"/>
      <c r="HQ37" s="204"/>
      <c r="HR37" s="204"/>
      <c r="HS37" s="204"/>
      <c r="HT37" s="204"/>
      <c r="HU37" s="204"/>
      <c r="HV37" s="204"/>
      <c r="HW37" s="204"/>
      <c r="HX37" s="204"/>
      <c r="HY37" s="204"/>
      <c r="HZ37" s="204"/>
      <c r="IA37" s="204"/>
      <c r="IB37" s="204"/>
      <c r="IC37" s="204"/>
      <c r="ID37" s="204"/>
      <c r="IE37" s="204"/>
      <c r="IF37" s="204"/>
      <c r="IG37" s="204"/>
      <c r="IH37" s="204"/>
      <c r="II37" s="204"/>
      <c r="IJ37" s="204"/>
      <c r="IK37" s="204"/>
      <c r="IL37" s="204"/>
      <c r="IM37" s="204"/>
      <c r="IN37" s="204"/>
      <c r="IO37" s="204"/>
      <c r="IP37" s="204"/>
      <c r="IQ37" s="204"/>
      <c r="IR37" s="204"/>
      <c r="IS37" s="204"/>
      <c r="IT37" s="204"/>
    </row>
    <row r="38" spans="1:254" ht="25.5" x14ac:dyDescent="0.2">
      <c r="A38" s="182"/>
      <c r="B38" s="205" t="s">
        <v>106</v>
      </c>
      <c r="C38" s="206"/>
      <c r="D38" s="207"/>
      <c r="E38" s="198"/>
      <c r="F38" s="198"/>
      <c r="G38" s="198"/>
      <c r="H38" s="198"/>
      <c r="I38" s="198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/>
      <c r="U38" s="198"/>
      <c r="V38" s="198"/>
      <c r="W38" s="198"/>
      <c r="X38" s="198"/>
      <c r="Y38" s="208"/>
      <c r="AA38" s="159"/>
    </row>
    <row r="39" spans="1:254" ht="25.5" x14ac:dyDescent="0.2">
      <c r="A39" s="209"/>
      <c r="B39" s="210" t="s">
        <v>107</v>
      </c>
      <c r="C39" s="211"/>
      <c r="D39" s="212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9"/>
      <c r="AA39" s="159"/>
    </row>
    <row r="40" spans="1:254" ht="38.25" x14ac:dyDescent="0.2">
      <c r="A40" s="182"/>
      <c r="B40" s="213" t="s">
        <v>108</v>
      </c>
      <c r="C40" s="214"/>
      <c r="D40" s="215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6"/>
      <c r="Y40" s="217"/>
    </row>
    <row r="41" spans="1:254" x14ac:dyDescent="0.2">
      <c r="A41" s="182"/>
      <c r="B41" s="218" t="s">
        <v>109</v>
      </c>
      <c r="C41" s="219"/>
      <c r="D41" s="220"/>
      <c r="E41" s="198">
        <f>E36+E37+E38+E39+E40</f>
        <v>167478.77350000001</v>
      </c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  <c r="V41" s="198"/>
      <c r="W41" s="198"/>
      <c r="X41" s="198"/>
      <c r="Y41" s="203">
        <f>Y36+Y37+Y38+Y39+Y40</f>
        <v>56713.192424999987</v>
      </c>
    </row>
    <row r="42" spans="1:254" ht="13.5" thickBot="1" x14ac:dyDescent="0.25">
      <c r="A42" s="221"/>
      <c r="B42" s="222" t="s">
        <v>110</v>
      </c>
      <c r="C42" s="223"/>
      <c r="D42" s="224"/>
      <c r="E42" s="225">
        <f>E34+E41</f>
        <v>2804939.7735000001</v>
      </c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6">
        <f>Y34+Y41</f>
        <v>6502563.2424249994</v>
      </c>
    </row>
    <row r="43" spans="1:254" ht="13.5" x14ac:dyDescent="0.2">
      <c r="A43" s="176" t="s">
        <v>100</v>
      </c>
      <c r="B43" s="227" t="s">
        <v>111</v>
      </c>
      <c r="C43" s="228"/>
      <c r="D43" s="229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1"/>
      <c r="Y43" s="232">
        <f>Y42*D62</f>
        <v>97538.448636374989</v>
      </c>
    </row>
    <row r="44" spans="1:254" ht="13.5" thickBot="1" x14ac:dyDescent="0.25">
      <c r="A44" s="233"/>
      <c r="B44" s="234" t="s">
        <v>112</v>
      </c>
      <c r="C44" s="235"/>
      <c r="D44" s="236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8"/>
      <c r="Y44" s="239">
        <f>Y42+Y43</f>
        <v>6600101.6910613747</v>
      </c>
    </row>
    <row r="45" spans="1:254" x14ac:dyDescent="0.2">
      <c r="A45" s="240"/>
      <c r="B45" s="241" t="s">
        <v>113</v>
      </c>
      <c r="C45" s="242"/>
      <c r="D45" s="242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4">
        <f>Y44</f>
        <v>6600101.6910613747</v>
      </c>
    </row>
    <row r="46" spans="1:254" x14ac:dyDescent="0.2">
      <c r="A46" s="245"/>
      <c r="B46" s="246" t="s">
        <v>114</v>
      </c>
      <c r="C46" s="247"/>
      <c r="D46" s="247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9"/>
      <c r="S46" s="249"/>
      <c r="T46" s="249"/>
      <c r="U46" s="249"/>
      <c r="V46" s="249"/>
      <c r="W46" s="249"/>
      <c r="X46" s="249"/>
      <c r="Y46" s="250">
        <f>Y45*0.18</f>
        <v>1188018.3043910475</v>
      </c>
    </row>
    <row r="47" spans="1:254" ht="13.5" thickBot="1" x14ac:dyDescent="0.25">
      <c r="A47" s="251"/>
      <c r="B47" s="252" t="s">
        <v>115</v>
      </c>
      <c r="C47" s="253"/>
      <c r="D47" s="253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5">
        <f>Y45+Y46</f>
        <v>7788119.9954524226</v>
      </c>
    </row>
    <row r="48" spans="1:254" x14ac:dyDescent="0.2">
      <c r="A48" s="256"/>
      <c r="B48" s="257"/>
      <c r="C48" s="258"/>
      <c r="D48" s="258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9"/>
      <c r="U48" s="259"/>
      <c r="V48" s="259"/>
      <c r="W48" s="259"/>
      <c r="X48" s="259"/>
      <c r="Y48" s="259"/>
      <c r="Z48" s="259"/>
    </row>
    <row r="49" spans="1:26" s="262" customFormat="1" x14ac:dyDescent="0.2">
      <c r="A49" s="260"/>
      <c r="B49" s="365"/>
      <c r="C49" s="366"/>
      <c r="D49" s="369" t="s">
        <v>116</v>
      </c>
      <c r="E49" s="371" t="s">
        <v>117</v>
      </c>
      <c r="F49" s="372"/>
      <c r="G49" s="372"/>
      <c r="H49" s="261"/>
      <c r="I49" s="261"/>
      <c r="K49" s="373"/>
      <c r="L49" s="373"/>
      <c r="M49" s="373"/>
      <c r="N49" s="373"/>
      <c r="O49" s="373"/>
      <c r="P49" s="373"/>
      <c r="Q49" s="373"/>
      <c r="R49" s="373"/>
      <c r="S49" s="373"/>
      <c r="T49" s="373"/>
      <c r="U49" s="373"/>
      <c r="V49" s="373"/>
      <c r="W49" s="373"/>
    </row>
    <row r="50" spans="1:26" s="262" customFormat="1" x14ac:dyDescent="0.2">
      <c r="A50" s="260"/>
      <c r="B50" s="367"/>
      <c r="C50" s="368"/>
      <c r="D50" s="370"/>
      <c r="E50" s="263">
        <v>2015</v>
      </c>
      <c r="F50" s="263">
        <v>2016</v>
      </c>
      <c r="G50" s="264">
        <v>2017</v>
      </c>
      <c r="H50" s="265"/>
      <c r="I50" s="265"/>
      <c r="J50" s="265"/>
      <c r="K50" s="373"/>
      <c r="L50" s="373"/>
      <c r="M50" s="373"/>
      <c r="N50" s="373"/>
      <c r="O50" s="373"/>
      <c r="P50" s="373"/>
      <c r="Q50" s="373"/>
      <c r="R50" s="373"/>
      <c r="S50" s="373"/>
      <c r="T50" s="373"/>
      <c r="U50" s="373"/>
      <c r="V50" s="373"/>
      <c r="W50" s="373"/>
      <c r="X50" s="266">
        <f>Y42-Q32-O32</f>
        <v>81144.242424999364</v>
      </c>
    </row>
    <row r="51" spans="1:26" s="262" customFormat="1" ht="36" customHeight="1" x14ac:dyDescent="0.2">
      <c r="A51" s="260"/>
      <c r="B51" s="374" t="s">
        <v>118</v>
      </c>
      <c r="C51" s="375"/>
      <c r="D51" s="267"/>
      <c r="E51" s="268"/>
      <c r="F51" s="268"/>
      <c r="G51" s="268"/>
      <c r="H51" s="269"/>
      <c r="I51" s="269"/>
      <c r="J51" s="269"/>
      <c r="K51" s="270"/>
      <c r="L51" s="269"/>
      <c r="M51" s="271"/>
      <c r="N51" s="271"/>
      <c r="O51" s="272"/>
      <c r="P51" s="271"/>
      <c r="Q51" s="271"/>
      <c r="S51" s="273"/>
      <c r="U51" s="273"/>
      <c r="X51" s="274"/>
      <c r="Y51" s="266"/>
    </row>
    <row r="52" spans="1:26" s="262" customFormat="1" ht="13.5" x14ac:dyDescent="0.25">
      <c r="A52" s="275"/>
      <c r="B52" s="276"/>
      <c r="C52" s="277"/>
      <c r="D52" s="277"/>
      <c r="E52" s="277"/>
      <c r="F52" s="275"/>
      <c r="G52" s="275"/>
      <c r="H52" s="278"/>
      <c r="I52" s="278"/>
      <c r="J52" s="278"/>
      <c r="K52" s="278"/>
      <c r="L52" s="278"/>
      <c r="M52" s="279"/>
      <c r="N52" s="279"/>
      <c r="O52" s="279"/>
      <c r="P52" s="279"/>
      <c r="Q52" s="280"/>
      <c r="R52" s="281"/>
      <c r="S52" s="272"/>
      <c r="T52" s="281"/>
      <c r="U52" s="272"/>
      <c r="V52" s="282"/>
    </row>
    <row r="53" spans="1:26" s="262" customFormat="1" ht="13.5" x14ac:dyDescent="0.25">
      <c r="A53" s="283" t="s">
        <v>119</v>
      </c>
      <c r="B53" s="283"/>
      <c r="C53" s="283"/>
      <c r="D53" s="283"/>
      <c r="E53" s="283"/>
      <c r="F53" s="275"/>
      <c r="G53" s="275"/>
      <c r="H53" s="278"/>
      <c r="I53" s="278"/>
      <c r="J53" s="278"/>
      <c r="K53" s="278"/>
      <c r="L53" s="278"/>
      <c r="M53" s="279"/>
      <c r="N53" s="279"/>
      <c r="O53" s="279"/>
      <c r="P53" s="279"/>
      <c r="Q53" s="280"/>
      <c r="R53" s="281"/>
      <c r="S53" s="284"/>
      <c r="T53" s="281"/>
      <c r="U53" s="272"/>
      <c r="V53" s="282"/>
    </row>
    <row r="54" spans="1:26" ht="13.5" thickBot="1" x14ac:dyDescent="0.25">
      <c r="A54" s="283"/>
      <c r="B54" s="283"/>
      <c r="C54" s="283"/>
      <c r="D54" s="283"/>
      <c r="E54" s="283"/>
      <c r="F54" s="283"/>
      <c r="G54" s="285"/>
      <c r="H54" s="256"/>
      <c r="I54" s="256"/>
      <c r="J54" s="286"/>
      <c r="K54" s="256"/>
      <c r="L54" s="256"/>
      <c r="M54" s="256"/>
      <c r="N54" s="256"/>
      <c r="O54" s="256"/>
      <c r="P54" s="256"/>
      <c r="Q54" s="256"/>
      <c r="R54" s="256"/>
      <c r="S54" s="256"/>
      <c r="T54" s="287"/>
      <c r="U54" s="287"/>
      <c r="V54" s="287"/>
      <c r="W54" s="287"/>
      <c r="X54" s="287"/>
      <c r="Y54" s="288"/>
      <c r="Z54" s="289"/>
    </row>
    <row r="55" spans="1:26" ht="13.5" thickBot="1" x14ac:dyDescent="0.25">
      <c r="A55" s="290" t="s">
        <v>120</v>
      </c>
      <c r="B55" s="291" t="s">
        <v>121</v>
      </c>
      <c r="C55" s="292" t="s">
        <v>122</v>
      </c>
      <c r="D55" s="293" t="s">
        <v>123</v>
      </c>
      <c r="E55" s="294"/>
      <c r="F55" s="294"/>
      <c r="G55" s="294"/>
      <c r="I55" s="295"/>
      <c r="J55" s="295"/>
      <c r="K55" s="295"/>
      <c r="L55" s="295"/>
      <c r="M55" s="287"/>
      <c r="N55" s="287"/>
      <c r="O55" s="287"/>
      <c r="P55" s="287"/>
    </row>
    <row r="56" spans="1:26" ht="15.75" x14ac:dyDescent="0.25">
      <c r="A56" s="296"/>
      <c r="B56" s="297" t="s">
        <v>124</v>
      </c>
      <c r="C56" s="298" t="s">
        <v>125</v>
      </c>
      <c r="D56" s="299">
        <f>R32/S32</f>
        <v>0</v>
      </c>
      <c r="E56" s="294"/>
      <c r="F56" s="294"/>
      <c r="G56" s="294"/>
      <c r="I56" s="295"/>
      <c r="J56" s="295"/>
      <c r="K56" s="295"/>
      <c r="L56" s="295"/>
      <c r="M56" s="287"/>
      <c r="N56" s="287"/>
      <c r="O56" s="287"/>
      <c r="P56" s="287"/>
      <c r="R56" s="300"/>
      <c r="S56" s="159"/>
    </row>
    <row r="57" spans="1:26" ht="15.75" x14ac:dyDescent="0.25">
      <c r="A57" s="301">
        <v>1</v>
      </c>
      <c r="B57" s="302" t="s">
        <v>126</v>
      </c>
      <c r="C57" s="303"/>
      <c r="D57" s="304"/>
      <c r="E57" s="305"/>
      <c r="F57" s="305"/>
      <c r="G57" s="305"/>
      <c r="I57" s="305"/>
      <c r="J57" s="305"/>
      <c r="K57" s="305"/>
      <c r="L57" s="305"/>
      <c r="M57" s="287"/>
      <c r="N57" s="287"/>
      <c r="O57" s="287"/>
      <c r="P57" s="287"/>
      <c r="R57" s="300"/>
      <c r="S57" s="300"/>
    </row>
    <row r="58" spans="1:26" ht="25.5" x14ac:dyDescent="0.25">
      <c r="A58" s="301">
        <v>2</v>
      </c>
      <c r="B58" s="306" t="s">
        <v>127</v>
      </c>
      <c r="C58" s="303"/>
      <c r="D58" s="304"/>
      <c r="E58" s="307"/>
      <c r="F58" s="308"/>
      <c r="G58" s="308"/>
      <c r="I58" s="309"/>
      <c r="J58" s="309"/>
      <c r="K58" s="309"/>
      <c r="L58" s="309"/>
      <c r="M58" s="287"/>
      <c r="N58" s="287"/>
      <c r="O58" s="287"/>
      <c r="P58" s="287"/>
      <c r="R58" s="300"/>
      <c r="S58" s="300"/>
    </row>
    <row r="59" spans="1:26" x14ac:dyDescent="0.2">
      <c r="A59" s="301">
        <v>3</v>
      </c>
      <c r="B59" s="302" t="s">
        <v>128</v>
      </c>
      <c r="C59" s="303" t="s">
        <v>129</v>
      </c>
      <c r="D59" s="310">
        <v>3.5000000000000003E-2</v>
      </c>
      <c r="E59" s="311"/>
      <c r="F59" s="311"/>
      <c r="G59" s="311"/>
      <c r="H59" s="287"/>
      <c r="I59" s="287"/>
      <c r="J59" s="287"/>
      <c r="K59" s="287"/>
      <c r="L59" s="287"/>
      <c r="M59" s="287"/>
      <c r="N59" s="287"/>
      <c r="O59" s="287"/>
      <c r="P59" s="287"/>
      <c r="Q59" s="287"/>
    </row>
    <row r="60" spans="1:26" x14ac:dyDescent="0.2">
      <c r="A60" s="301">
        <v>4</v>
      </c>
      <c r="B60" s="312" t="s">
        <v>130</v>
      </c>
      <c r="C60" s="303" t="s">
        <v>129</v>
      </c>
      <c r="D60" s="313">
        <v>6.3500000000000001E-2</v>
      </c>
      <c r="E60" s="314"/>
      <c r="F60" s="314"/>
      <c r="G60" s="314"/>
    </row>
    <row r="61" spans="1:26" ht="38.25" x14ac:dyDescent="0.2">
      <c r="A61" s="301">
        <v>5</v>
      </c>
      <c r="B61" s="315" t="s">
        <v>131</v>
      </c>
      <c r="C61" s="303" t="s">
        <v>129</v>
      </c>
      <c r="D61" s="310">
        <v>1.4999999999999999E-2</v>
      </c>
      <c r="E61" s="314"/>
      <c r="F61" s="314"/>
      <c r="G61" s="314"/>
    </row>
    <row r="62" spans="1:26" x14ac:dyDescent="0.2">
      <c r="A62" s="301">
        <v>6</v>
      </c>
      <c r="B62" s="312" t="s">
        <v>132</v>
      </c>
      <c r="C62" s="303" t="s">
        <v>129</v>
      </c>
      <c r="D62" s="310">
        <v>1.4999999999999999E-2</v>
      </c>
      <c r="E62" s="314"/>
      <c r="F62" s="314"/>
      <c r="G62" s="314"/>
    </row>
    <row r="63" spans="1:26" x14ac:dyDescent="0.2">
      <c r="A63" s="301">
        <v>7</v>
      </c>
      <c r="B63" s="302" t="s">
        <v>133</v>
      </c>
      <c r="C63" s="303" t="s">
        <v>129</v>
      </c>
      <c r="D63" s="316">
        <f>K32*0.85/(G32+J32)</f>
        <v>0.84653710520617442</v>
      </c>
      <c r="E63" s="311"/>
      <c r="F63" s="317"/>
      <c r="G63" s="317"/>
      <c r="I63" s="287"/>
      <c r="J63" s="287"/>
      <c r="K63" s="287"/>
      <c r="L63" s="287"/>
      <c r="M63" s="287"/>
      <c r="N63" s="287"/>
      <c r="O63" s="287"/>
      <c r="P63" s="287"/>
    </row>
    <row r="64" spans="1:26" x14ac:dyDescent="0.2">
      <c r="A64" s="301">
        <v>8</v>
      </c>
      <c r="B64" s="302" t="s">
        <v>134</v>
      </c>
      <c r="C64" s="303" t="s">
        <v>129</v>
      </c>
      <c r="D64" s="316">
        <f>IF(L32*0.8/(G32+J32)&gt;=0.5,0.5,L32*0.8/(G32+J32))</f>
        <v>0.44021406254833423</v>
      </c>
      <c r="E64" s="311"/>
      <c r="F64" s="317"/>
      <c r="G64" s="318"/>
      <c r="I64" s="287"/>
      <c r="J64" s="287"/>
      <c r="K64" s="287"/>
      <c r="L64" s="287"/>
      <c r="M64" s="287"/>
      <c r="N64" s="287"/>
      <c r="O64" s="287"/>
      <c r="P64" s="287"/>
    </row>
    <row r="65" spans="1:22" ht="13.5" thickBot="1" x14ac:dyDescent="0.25">
      <c r="A65" s="319">
        <v>9</v>
      </c>
      <c r="B65" s="320" t="s">
        <v>135</v>
      </c>
      <c r="C65" s="321" t="s">
        <v>136</v>
      </c>
      <c r="D65" s="322"/>
      <c r="E65" s="314"/>
      <c r="F65" s="314"/>
      <c r="G65" s="314"/>
    </row>
    <row r="66" spans="1:22" ht="15.75" x14ac:dyDescent="0.25">
      <c r="A66" s="314"/>
      <c r="B66" s="323"/>
      <c r="C66" s="324"/>
      <c r="D66" s="324"/>
      <c r="E66" s="325"/>
      <c r="F66" s="324"/>
      <c r="G66" s="324"/>
      <c r="H66" s="326"/>
    </row>
    <row r="67" spans="1:22" x14ac:dyDescent="0.2">
      <c r="B67" s="327"/>
      <c r="D67" s="328"/>
    </row>
    <row r="68" spans="1:22" x14ac:dyDescent="0.2">
      <c r="B68" s="37" t="s">
        <v>2</v>
      </c>
      <c r="D68" s="37" t="s">
        <v>3</v>
      </c>
      <c r="F68" s="376" t="s">
        <v>4</v>
      </c>
      <c r="G68" s="376"/>
    </row>
    <row r="69" spans="1:22" x14ac:dyDescent="0.2">
      <c r="G69" s="345" t="s">
        <v>5</v>
      </c>
      <c r="H69" s="345"/>
    </row>
    <row r="71" spans="1:22" x14ac:dyDescent="0.2">
      <c r="V71" s="329"/>
    </row>
    <row r="72" spans="1:22" x14ac:dyDescent="0.2">
      <c r="U72" s="159"/>
      <c r="V72" s="330"/>
    </row>
    <row r="74" spans="1:22" x14ac:dyDescent="0.2">
      <c r="B74" s="327"/>
      <c r="C74" s="327"/>
      <c r="D74" s="327"/>
    </row>
  </sheetData>
  <mergeCells count="31">
    <mergeCell ref="F68:G68"/>
    <mergeCell ref="G69:H69"/>
    <mergeCell ref="V11:V12"/>
    <mergeCell ref="W11:W12"/>
    <mergeCell ref="B49:C50"/>
    <mergeCell ref="D49:D50"/>
    <mergeCell ref="E49:G49"/>
    <mergeCell ref="K49:W50"/>
    <mergeCell ref="B51:C51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G12" sqref="G12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2" t="s">
        <v>66</v>
      </c>
      <c r="J1" s="382"/>
    </row>
    <row r="2" spans="1:16" s="3" customFormat="1" x14ac:dyDescent="0.2">
      <c r="A2" s="2" t="s">
        <v>6</v>
      </c>
    </row>
    <row r="3" spans="1:16" x14ac:dyDescent="0.2">
      <c r="A3" s="383" t="s">
        <v>39</v>
      </c>
      <c r="B3" s="383"/>
      <c r="C3" s="383"/>
      <c r="D3" s="383"/>
      <c r="E3" s="383"/>
      <c r="F3" s="383"/>
      <c r="G3" s="383"/>
      <c r="H3" s="383"/>
      <c r="I3" s="383"/>
      <c r="J3" s="383"/>
    </row>
    <row r="4" spans="1:16" ht="15" customHeight="1" x14ac:dyDescent="0.2">
      <c r="A4" s="384" t="s">
        <v>0</v>
      </c>
      <c r="B4" s="384"/>
      <c r="C4" s="384"/>
      <c r="D4" s="384"/>
      <c r="E4" s="384"/>
      <c r="F4" s="384"/>
      <c r="G4" s="384"/>
      <c r="H4" s="384"/>
      <c r="I4" s="384"/>
      <c r="J4" s="384"/>
      <c r="K4" s="4"/>
      <c r="L4" s="4"/>
      <c r="M4" s="4"/>
      <c r="N4" s="42"/>
      <c r="O4" s="42"/>
      <c r="P4" s="42"/>
    </row>
    <row r="5" spans="1:16" ht="15" customHeight="1" thickBot="1" x14ac:dyDescent="0.25">
      <c r="A5" s="384" t="s">
        <v>7</v>
      </c>
      <c r="B5" s="384"/>
      <c r="C5" s="384"/>
      <c r="D5" s="384"/>
      <c r="E5" s="384"/>
      <c r="F5" s="384"/>
      <c r="G5" s="384"/>
      <c r="H5" s="384"/>
      <c r="I5" s="384"/>
      <c r="J5" s="384"/>
      <c r="K5" s="4"/>
      <c r="L5" s="4"/>
      <c r="M5" s="4"/>
    </row>
    <row r="6" spans="1:16" ht="20.25" customHeight="1" x14ac:dyDescent="0.2">
      <c r="A6" s="377" t="s">
        <v>40</v>
      </c>
      <c r="B6" s="377" t="s">
        <v>41</v>
      </c>
      <c r="C6" s="377" t="s">
        <v>42</v>
      </c>
      <c r="D6" s="377" t="s">
        <v>43</v>
      </c>
      <c r="E6" s="377" t="s">
        <v>44</v>
      </c>
      <c r="F6" s="377" t="s">
        <v>45</v>
      </c>
      <c r="G6" s="386" t="s">
        <v>46</v>
      </c>
      <c r="H6" s="377" t="s">
        <v>47</v>
      </c>
      <c r="I6" s="377" t="s">
        <v>14</v>
      </c>
      <c r="J6" s="377" t="s">
        <v>48</v>
      </c>
    </row>
    <row r="7" spans="1:16" ht="68.25" customHeight="1" thickBot="1" x14ac:dyDescent="0.25">
      <c r="A7" s="378"/>
      <c r="B7" s="378"/>
      <c r="C7" s="378"/>
      <c r="D7" s="378"/>
      <c r="E7" s="378"/>
      <c r="F7" s="378"/>
      <c r="G7" s="387"/>
      <c r="H7" s="378"/>
      <c r="I7" s="378"/>
      <c r="J7" s="378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79" t="s">
        <v>49</v>
      </c>
      <c r="B13" s="380"/>
      <c r="C13" s="380"/>
      <c r="D13" s="380"/>
      <c r="E13" s="380"/>
      <c r="F13" s="380"/>
      <c r="G13" s="380"/>
      <c r="H13" s="380"/>
      <c r="I13" s="381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76" t="s">
        <v>3</v>
      </c>
      <c r="D16" s="376"/>
      <c r="E16" s="1"/>
      <c r="F16" s="376" t="s">
        <v>4</v>
      </c>
      <c r="G16" s="376"/>
      <c r="H16" s="376"/>
    </row>
    <row r="17" spans="1:8" x14ac:dyDescent="0.2">
      <c r="A17" s="1"/>
      <c r="B17" s="1"/>
      <c r="C17" s="1"/>
      <c r="D17" s="1"/>
      <c r="E17" s="1"/>
      <c r="F17" s="385" t="s">
        <v>5</v>
      </c>
      <c r="G17" s="385"/>
      <c r="H17" s="385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C16:D16"/>
    <mergeCell ref="F16:H16"/>
    <mergeCell ref="F17:H17"/>
    <mergeCell ref="G6:G7"/>
    <mergeCell ref="H6:H7"/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2" t="s">
        <v>67</v>
      </c>
      <c r="L1" s="392"/>
      <c r="M1" s="392"/>
    </row>
    <row r="2" spans="1:14" s="3" customFormat="1" x14ac:dyDescent="0.2">
      <c r="A2" s="2" t="s">
        <v>6</v>
      </c>
    </row>
    <row r="5" spans="1:14" x14ac:dyDescent="0.2">
      <c r="A5" s="393" t="s">
        <v>10</v>
      </c>
      <c r="B5" s="393"/>
      <c r="C5" s="393"/>
      <c r="D5" s="393"/>
      <c r="E5" s="393"/>
      <c r="F5" s="393"/>
      <c r="G5" s="393"/>
      <c r="H5" s="393"/>
      <c r="I5" s="393"/>
      <c r="J5" s="393"/>
      <c r="K5" s="393"/>
      <c r="L5" s="393"/>
      <c r="M5" s="393"/>
    </row>
    <row r="6" spans="1:14" x14ac:dyDescent="0.2">
      <c r="A6" s="384" t="s">
        <v>0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  <c r="N6" s="4"/>
    </row>
    <row r="7" spans="1:14" ht="13.5" thickBot="1" x14ac:dyDescent="0.25">
      <c r="A7" s="384" t="s">
        <v>7</v>
      </c>
      <c r="B7" s="384"/>
      <c r="C7" s="384"/>
      <c r="D7" s="384"/>
      <c r="E7" s="384"/>
      <c r="F7" s="384"/>
      <c r="G7" s="384"/>
      <c r="H7" s="384"/>
      <c r="I7" s="384"/>
      <c r="J7" s="384"/>
      <c r="K7" s="384"/>
      <c r="L7" s="384"/>
      <c r="M7" s="384"/>
      <c r="N7" s="4"/>
    </row>
    <row r="8" spans="1:14" ht="25.5" customHeight="1" x14ac:dyDescent="0.2">
      <c r="A8" s="394" t="s">
        <v>8</v>
      </c>
      <c r="B8" s="396" t="s">
        <v>11</v>
      </c>
      <c r="C8" s="398" t="s">
        <v>12</v>
      </c>
      <c r="D8" s="398" t="s">
        <v>13</v>
      </c>
      <c r="E8" s="396" t="s">
        <v>14</v>
      </c>
      <c r="F8" s="396" t="s">
        <v>15</v>
      </c>
      <c r="G8" s="396" t="s">
        <v>16</v>
      </c>
      <c r="H8" s="396" t="s">
        <v>17</v>
      </c>
      <c r="I8" s="396"/>
      <c r="J8" s="396"/>
      <c r="K8" s="396" t="s">
        <v>18</v>
      </c>
      <c r="L8" s="396"/>
      <c r="M8" s="388" t="s">
        <v>19</v>
      </c>
    </row>
    <row r="9" spans="1:14" s="64" customFormat="1" ht="42" customHeight="1" x14ac:dyDescent="0.25">
      <c r="A9" s="395"/>
      <c r="B9" s="397"/>
      <c r="C9" s="399"/>
      <c r="D9" s="399"/>
      <c r="E9" s="397"/>
      <c r="F9" s="397"/>
      <c r="G9" s="397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89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0"/>
      <c r="K21" s="391"/>
      <c r="M21" s="36"/>
    </row>
    <row r="22" spans="1:18" s="1" customFormat="1" x14ac:dyDescent="0.2">
      <c r="B22" s="37" t="s">
        <v>2</v>
      </c>
      <c r="D22" s="376" t="s">
        <v>3</v>
      </c>
      <c r="E22" s="376"/>
      <c r="G22" s="376" t="s">
        <v>4</v>
      </c>
      <c r="H22" s="376"/>
      <c r="I22" s="376"/>
    </row>
    <row r="23" spans="1:18" s="1" customFormat="1" x14ac:dyDescent="0.2">
      <c r="G23" s="385" t="s">
        <v>5</v>
      </c>
      <c r="H23" s="385"/>
      <c r="I23" s="385"/>
    </row>
    <row r="24" spans="1:18" s="1" customFormat="1" x14ac:dyDescent="0.2"/>
    <row r="25" spans="1:18" x14ac:dyDescent="0.2">
      <c r="J25" s="390"/>
      <c r="K25" s="391"/>
      <c r="M25" s="36"/>
    </row>
    <row r="26" spans="1:18" x14ac:dyDescent="0.2">
      <c r="K26" s="38"/>
      <c r="M26" s="36"/>
    </row>
    <row r="27" spans="1:18" x14ac:dyDescent="0.2">
      <c r="K27" s="400"/>
    </row>
    <row r="28" spans="1:18" x14ac:dyDescent="0.2">
      <c r="K28" s="401"/>
    </row>
    <row r="29" spans="1:18" x14ac:dyDescent="0.2">
      <c r="K29" s="401"/>
    </row>
    <row r="30" spans="1:18" x14ac:dyDescent="0.2">
      <c r="K30" s="401"/>
    </row>
    <row r="31" spans="1:18" x14ac:dyDescent="0.2">
      <c r="K31" s="401"/>
    </row>
    <row r="32" spans="1:18" x14ac:dyDescent="0.2">
      <c r="K32" s="401"/>
    </row>
    <row r="33" spans="11:11" x14ac:dyDescent="0.2">
      <c r="K33" s="401"/>
    </row>
    <row r="34" spans="11:11" x14ac:dyDescent="0.2">
      <c r="K34" s="401"/>
    </row>
    <row r="35" spans="11:11" x14ac:dyDescent="0.2">
      <c r="K35" s="40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45" zoomScaleNormal="100" zoomScaleSheetLayoutView="145" workbookViewId="0">
      <selection activeCell="E42" sqref="E42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68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2"/>
      <c r="B4" s="402"/>
      <c r="C4" s="402"/>
      <c r="D4" s="402"/>
      <c r="E4" s="402"/>
      <c r="F4" s="402"/>
      <c r="G4" s="402"/>
      <c r="H4" s="402"/>
      <c r="I4" s="101"/>
      <c r="J4" s="101"/>
      <c r="K4" s="101"/>
      <c r="L4" s="101"/>
    </row>
    <row r="5" spans="1:14" s="3" customFormat="1" x14ac:dyDescent="0.2">
      <c r="A5" s="402" t="s">
        <v>51</v>
      </c>
      <c r="B5" s="402"/>
      <c r="C5" s="402"/>
      <c r="D5" s="402"/>
      <c r="E5" s="402"/>
      <c r="F5" s="402"/>
      <c r="G5" s="402"/>
      <c r="H5" s="402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3" t="s">
        <v>8</v>
      </c>
      <c r="B9" s="405" t="s">
        <v>52</v>
      </c>
      <c r="C9" s="407" t="s">
        <v>53</v>
      </c>
      <c r="D9" s="408" t="s">
        <v>54</v>
      </c>
      <c r="E9" s="408" t="s">
        <v>55</v>
      </c>
      <c r="F9" s="408" t="s">
        <v>56</v>
      </c>
      <c r="G9" s="410" t="s">
        <v>57</v>
      </c>
      <c r="H9" s="412" t="s">
        <v>58</v>
      </c>
    </row>
    <row r="10" spans="1:14" s="3" customFormat="1" ht="13.5" thickBot="1" x14ac:dyDescent="0.25">
      <c r="A10" s="404"/>
      <c r="B10" s="406"/>
      <c r="C10" s="406"/>
      <c r="D10" s="409"/>
      <c r="E10" s="409"/>
      <c r="F10" s="409"/>
      <c r="G10" s="411"/>
      <c r="H10" s="413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4" t="s">
        <v>59</v>
      </c>
      <c r="B12" s="415"/>
      <c r="C12" s="415"/>
      <c r="D12" s="415"/>
      <c r="E12" s="415"/>
      <c r="F12" s="415"/>
      <c r="G12" s="416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4" t="s">
        <v>63</v>
      </c>
      <c r="B17" s="415"/>
      <c r="C17" s="415"/>
      <c r="D17" s="415"/>
      <c r="E17" s="415"/>
      <c r="F17" s="415"/>
      <c r="G17" s="416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7" t="s">
        <v>2</v>
      </c>
      <c r="B25" s="417"/>
      <c r="C25" s="418" t="s">
        <v>3</v>
      </c>
      <c r="D25" s="418"/>
      <c r="E25" s="1"/>
      <c r="F25" s="419" t="s">
        <v>4</v>
      </c>
      <c r="G25" s="419"/>
      <c r="H25" s="419"/>
    </row>
    <row r="26" spans="1:8" s="124" customFormat="1" x14ac:dyDescent="0.2">
      <c r="A26" s="1"/>
      <c r="B26" s="1"/>
      <c r="C26" s="1"/>
      <c r="D26" s="1"/>
      <c r="E26" s="1"/>
      <c r="F26" s="385" t="s">
        <v>5</v>
      </c>
      <c r="G26" s="385"/>
      <c r="H26" s="385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</vt:lpstr>
      <vt:lpstr>Приложение1 к Форме 8.4</vt:lpstr>
      <vt:lpstr>Приложение 2 к Форме 8.4</vt:lpstr>
      <vt:lpstr>Приложение  3 к Форме 8.4</vt:lpstr>
      <vt:lpstr>'Приложение 2 к Форме 8.4'!Заголовки_для_печати</vt:lpstr>
      <vt:lpstr>'Приложение 2 к Форме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2015-08-06T12:16:59Z</dcterms:modified>
</cp:coreProperties>
</file>