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  " sheetId="11" r:id="rId1"/>
    <sheet name="Приложение 1 к форме 8.1" sheetId="4" r:id="rId2"/>
    <sheet name="Приложение 2 к Форме 8.1" sheetId="3" r:id="rId3"/>
    <sheet name="пр 3 к ф8,1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 localSheetId="0">#REF!</definedName>
    <definedName name="ггг">#REF!</definedName>
    <definedName name="город" localSheetId="0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 localSheetId="0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0">#REF!</definedName>
    <definedName name="Заказчик">#REF!</definedName>
    <definedName name="зоя" localSheetId="0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 localSheetId="0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8.1'!$A$1:$M$26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 localSheetId="0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 localSheetId="0">#REF!</definedName>
    <definedName name="шшшшшшшшш">#REF!</definedName>
    <definedName name="ьж" localSheetId="0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54" i="11" l="1"/>
  <c r="S54" i="11"/>
  <c r="Q54" i="11"/>
  <c r="O54" i="11"/>
  <c r="N54" i="11"/>
  <c r="M54" i="11"/>
  <c r="L54" i="11"/>
  <c r="K54" i="11"/>
  <c r="D85" i="11" s="1"/>
  <c r="J54" i="11"/>
  <c r="D86" i="11" s="1"/>
  <c r="X18" i="11" s="1"/>
  <c r="I54" i="11"/>
  <c r="H54" i="11"/>
  <c r="G54" i="11"/>
  <c r="F54" i="11"/>
  <c r="V53" i="11"/>
  <c r="U53" i="11"/>
  <c r="T53" i="11"/>
  <c r="S53" i="11"/>
  <c r="R53" i="11"/>
  <c r="M53" i="11"/>
  <c r="L53" i="11"/>
  <c r="K53" i="11"/>
  <c r="J53" i="11"/>
  <c r="I53" i="11"/>
  <c r="H53" i="11"/>
  <c r="G53" i="11"/>
  <c r="F53" i="11"/>
  <c r="E53" i="11"/>
  <c r="B53" i="11"/>
  <c r="A53" i="11"/>
  <c r="V52" i="11"/>
  <c r="U52" i="11"/>
  <c r="T52" i="11"/>
  <c r="S52" i="11"/>
  <c r="R52" i="11"/>
  <c r="M52" i="11"/>
  <c r="L52" i="11"/>
  <c r="K52" i="11"/>
  <c r="J52" i="11"/>
  <c r="I52" i="11"/>
  <c r="H52" i="11"/>
  <c r="G52" i="11"/>
  <c r="F52" i="11"/>
  <c r="E52" i="11"/>
  <c r="B52" i="11"/>
  <c r="A52" i="11"/>
  <c r="V51" i="11"/>
  <c r="U51" i="11"/>
  <c r="T51" i="11"/>
  <c r="S51" i="11"/>
  <c r="R51" i="11"/>
  <c r="M51" i="11"/>
  <c r="L51" i="11"/>
  <c r="K51" i="11"/>
  <c r="J51" i="11"/>
  <c r="I51" i="11"/>
  <c r="H51" i="11"/>
  <c r="G51" i="11"/>
  <c r="F51" i="11"/>
  <c r="E51" i="11"/>
  <c r="B51" i="11"/>
  <c r="A51" i="11"/>
  <c r="V50" i="11"/>
  <c r="U50" i="11"/>
  <c r="T50" i="11"/>
  <c r="S50" i="11"/>
  <c r="R50" i="11"/>
  <c r="M50" i="11"/>
  <c r="L50" i="11"/>
  <c r="K50" i="11"/>
  <c r="J50" i="11"/>
  <c r="I50" i="11"/>
  <c r="H50" i="11"/>
  <c r="G50" i="11"/>
  <c r="F50" i="11"/>
  <c r="E50" i="11"/>
  <c r="B50" i="11"/>
  <c r="A50" i="11"/>
  <c r="V49" i="11"/>
  <c r="U49" i="11"/>
  <c r="T49" i="11"/>
  <c r="S49" i="11"/>
  <c r="R49" i="11"/>
  <c r="M49" i="11"/>
  <c r="L49" i="11"/>
  <c r="K49" i="11"/>
  <c r="J49" i="11"/>
  <c r="I49" i="11"/>
  <c r="H49" i="11"/>
  <c r="G49" i="11"/>
  <c r="F49" i="11"/>
  <c r="E49" i="11"/>
  <c r="B49" i="11"/>
  <c r="A49" i="11"/>
  <c r="V48" i="11"/>
  <c r="U48" i="11"/>
  <c r="T48" i="11"/>
  <c r="S48" i="11"/>
  <c r="R48" i="11"/>
  <c r="M48" i="11"/>
  <c r="L48" i="11"/>
  <c r="K48" i="11"/>
  <c r="J48" i="11"/>
  <c r="I48" i="11"/>
  <c r="H48" i="11"/>
  <c r="G48" i="11"/>
  <c r="F48" i="11"/>
  <c r="E48" i="11"/>
  <c r="B48" i="11"/>
  <c r="A48" i="11"/>
  <c r="V47" i="11"/>
  <c r="U47" i="11"/>
  <c r="T47" i="11"/>
  <c r="S47" i="11"/>
  <c r="R47" i="11"/>
  <c r="M47" i="11"/>
  <c r="L47" i="11"/>
  <c r="K47" i="11"/>
  <c r="J47" i="11"/>
  <c r="I47" i="11"/>
  <c r="H47" i="11"/>
  <c r="G47" i="11"/>
  <c r="F47" i="11"/>
  <c r="E47" i="11"/>
  <c r="B47" i="11"/>
  <c r="A47" i="11"/>
  <c r="V46" i="11"/>
  <c r="U46" i="11"/>
  <c r="T46" i="11"/>
  <c r="S46" i="11"/>
  <c r="R46" i="11"/>
  <c r="M46" i="11"/>
  <c r="L46" i="11"/>
  <c r="K46" i="11"/>
  <c r="J46" i="11"/>
  <c r="I46" i="11"/>
  <c r="H46" i="11"/>
  <c r="G46" i="11"/>
  <c r="F46" i="11"/>
  <c r="E46" i="11"/>
  <c r="B46" i="11"/>
  <c r="A46" i="11"/>
  <c r="V45" i="11"/>
  <c r="U45" i="11"/>
  <c r="T45" i="11"/>
  <c r="S45" i="11"/>
  <c r="R45" i="11"/>
  <c r="M45" i="11"/>
  <c r="L45" i="11"/>
  <c r="K45" i="11"/>
  <c r="J45" i="11"/>
  <c r="I45" i="11"/>
  <c r="H45" i="11"/>
  <c r="G45" i="11"/>
  <c r="F45" i="11"/>
  <c r="E45" i="11"/>
  <c r="B45" i="11"/>
  <c r="A45" i="11"/>
  <c r="V44" i="11"/>
  <c r="U44" i="11"/>
  <c r="T44" i="11"/>
  <c r="S44" i="11"/>
  <c r="R44" i="11"/>
  <c r="M44" i="11"/>
  <c r="L44" i="11"/>
  <c r="K44" i="11"/>
  <c r="J44" i="11"/>
  <c r="I44" i="11"/>
  <c r="H44" i="11"/>
  <c r="G44" i="11"/>
  <c r="F44" i="11"/>
  <c r="E44" i="11"/>
  <c r="B44" i="11"/>
  <c r="A44" i="11"/>
  <c r="V43" i="11"/>
  <c r="U43" i="11"/>
  <c r="T43" i="11"/>
  <c r="S43" i="11"/>
  <c r="R43" i="11"/>
  <c r="X43" i="11" s="1"/>
  <c r="M43" i="11"/>
  <c r="L43" i="11"/>
  <c r="K43" i="11"/>
  <c r="J43" i="11"/>
  <c r="I43" i="11"/>
  <c r="H43" i="11"/>
  <c r="G43" i="11"/>
  <c r="F43" i="11"/>
  <c r="E43" i="11"/>
  <c r="B43" i="11"/>
  <c r="A43" i="11"/>
  <c r="V42" i="11"/>
  <c r="U42" i="11"/>
  <c r="T42" i="11"/>
  <c r="S42" i="11"/>
  <c r="R42" i="11"/>
  <c r="M42" i="11"/>
  <c r="L42" i="11"/>
  <c r="K42" i="11"/>
  <c r="J42" i="11"/>
  <c r="I42" i="11"/>
  <c r="H42" i="11"/>
  <c r="G42" i="11"/>
  <c r="F42" i="11"/>
  <c r="E42" i="11"/>
  <c r="B42" i="11"/>
  <c r="A42" i="11"/>
  <c r="V41" i="11"/>
  <c r="U41" i="11"/>
  <c r="T41" i="11"/>
  <c r="S41" i="11"/>
  <c r="R41" i="11"/>
  <c r="M41" i="11"/>
  <c r="L41" i="11"/>
  <c r="K41" i="11"/>
  <c r="J41" i="11"/>
  <c r="I41" i="11"/>
  <c r="H41" i="11"/>
  <c r="G41" i="11"/>
  <c r="F41" i="11"/>
  <c r="E41" i="11"/>
  <c r="B41" i="11"/>
  <c r="A41" i="11"/>
  <c r="V40" i="11"/>
  <c r="U40" i="11"/>
  <c r="T40" i="11"/>
  <c r="S40" i="11"/>
  <c r="R40" i="11"/>
  <c r="M40" i="11"/>
  <c r="L40" i="11"/>
  <c r="K40" i="11"/>
  <c r="J40" i="11"/>
  <c r="I40" i="11"/>
  <c r="H40" i="11"/>
  <c r="G40" i="11"/>
  <c r="F40" i="11"/>
  <c r="E40" i="11"/>
  <c r="B40" i="11"/>
  <c r="A40" i="11"/>
  <c r="V39" i="11"/>
  <c r="U39" i="11"/>
  <c r="T39" i="11"/>
  <c r="S39" i="11"/>
  <c r="R39" i="11"/>
  <c r="M39" i="11"/>
  <c r="L39" i="11"/>
  <c r="K39" i="11"/>
  <c r="J39" i="11"/>
  <c r="I39" i="11"/>
  <c r="H39" i="11"/>
  <c r="G39" i="11"/>
  <c r="F39" i="11"/>
  <c r="E39" i="11"/>
  <c r="B39" i="11"/>
  <c r="A39" i="11"/>
  <c r="V38" i="11"/>
  <c r="U38" i="11"/>
  <c r="T38" i="11"/>
  <c r="S38" i="11"/>
  <c r="R38" i="11"/>
  <c r="M38" i="11"/>
  <c r="L38" i="11"/>
  <c r="K38" i="11"/>
  <c r="J38" i="11"/>
  <c r="I38" i="11"/>
  <c r="H38" i="11"/>
  <c r="G38" i="11"/>
  <c r="F38" i="11"/>
  <c r="E38" i="11"/>
  <c r="B38" i="11"/>
  <c r="A38" i="11"/>
  <c r="V37" i="11"/>
  <c r="U37" i="11"/>
  <c r="T37" i="11"/>
  <c r="S37" i="11"/>
  <c r="R37" i="11"/>
  <c r="M37" i="11"/>
  <c r="L37" i="11"/>
  <c r="K37" i="11"/>
  <c r="J37" i="11"/>
  <c r="I37" i="11"/>
  <c r="H37" i="11"/>
  <c r="G37" i="11"/>
  <c r="F37" i="11"/>
  <c r="E37" i="11"/>
  <c r="B37" i="11"/>
  <c r="A37" i="11"/>
  <c r="V36" i="11"/>
  <c r="U36" i="11"/>
  <c r="T36" i="11"/>
  <c r="S36" i="11"/>
  <c r="R36" i="11"/>
  <c r="M36" i="11"/>
  <c r="L36" i="11"/>
  <c r="K36" i="11"/>
  <c r="J36" i="11"/>
  <c r="I36" i="11"/>
  <c r="H36" i="11"/>
  <c r="G36" i="11"/>
  <c r="F36" i="11"/>
  <c r="E36" i="11"/>
  <c r="B36" i="11"/>
  <c r="A36" i="11"/>
  <c r="V35" i="11"/>
  <c r="U35" i="11"/>
  <c r="T35" i="11"/>
  <c r="S35" i="11"/>
  <c r="R35" i="11"/>
  <c r="M35" i="11"/>
  <c r="L35" i="11"/>
  <c r="K35" i="11"/>
  <c r="J35" i="11"/>
  <c r="I35" i="11"/>
  <c r="H35" i="11"/>
  <c r="G35" i="11"/>
  <c r="F35" i="11"/>
  <c r="E35" i="11"/>
  <c r="B35" i="11"/>
  <c r="A35" i="11"/>
  <c r="V34" i="11"/>
  <c r="U34" i="11"/>
  <c r="T34" i="11"/>
  <c r="S34" i="11"/>
  <c r="R34" i="11"/>
  <c r="M34" i="11"/>
  <c r="L34" i="11"/>
  <c r="K34" i="11"/>
  <c r="J34" i="11"/>
  <c r="I34" i="11"/>
  <c r="H34" i="11"/>
  <c r="G34" i="11"/>
  <c r="F34" i="11"/>
  <c r="E34" i="11"/>
  <c r="B34" i="11"/>
  <c r="A34" i="11"/>
  <c r="V33" i="11"/>
  <c r="U33" i="11"/>
  <c r="T33" i="11"/>
  <c r="S33" i="11"/>
  <c r="R33" i="11"/>
  <c r="M33" i="11"/>
  <c r="L33" i="11"/>
  <c r="K33" i="11"/>
  <c r="J33" i="11"/>
  <c r="I33" i="11"/>
  <c r="H33" i="11"/>
  <c r="G33" i="11"/>
  <c r="F33" i="11"/>
  <c r="E33" i="11"/>
  <c r="B33" i="11"/>
  <c r="A33" i="11"/>
  <c r="V32" i="11"/>
  <c r="U32" i="11"/>
  <c r="T32" i="11"/>
  <c r="S32" i="11"/>
  <c r="R32" i="11"/>
  <c r="M32" i="11"/>
  <c r="L32" i="11"/>
  <c r="K32" i="11"/>
  <c r="J32" i="11"/>
  <c r="I32" i="11"/>
  <c r="H32" i="11"/>
  <c r="G32" i="11"/>
  <c r="F32" i="11"/>
  <c r="E32" i="11"/>
  <c r="B32" i="11"/>
  <c r="A32" i="11"/>
  <c r="V31" i="11"/>
  <c r="U31" i="11"/>
  <c r="T31" i="11"/>
  <c r="S31" i="11"/>
  <c r="R31" i="11"/>
  <c r="M31" i="11"/>
  <c r="L31" i="11"/>
  <c r="K31" i="11"/>
  <c r="J31" i="11"/>
  <c r="I31" i="11"/>
  <c r="H31" i="11"/>
  <c r="G31" i="11"/>
  <c r="F31" i="11"/>
  <c r="E31" i="11"/>
  <c r="B31" i="11"/>
  <c r="A31" i="11"/>
  <c r="V30" i="11"/>
  <c r="U30" i="11"/>
  <c r="T30" i="11"/>
  <c r="S30" i="11"/>
  <c r="R30" i="11"/>
  <c r="M30" i="11"/>
  <c r="L30" i="11"/>
  <c r="K30" i="11"/>
  <c r="J30" i="11"/>
  <c r="I30" i="11"/>
  <c r="H30" i="11"/>
  <c r="G30" i="11"/>
  <c r="F30" i="11"/>
  <c r="E30" i="11"/>
  <c r="B30" i="11"/>
  <c r="A30" i="11"/>
  <c r="V29" i="11"/>
  <c r="U29" i="11"/>
  <c r="T29" i="11"/>
  <c r="S29" i="11"/>
  <c r="R29" i="11"/>
  <c r="M29" i="11"/>
  <c r="L29" i="11"/>
  <c r="K29" i="11"/>
  <c r="J29" i="11"/>
  <c r="I29" i="11"/>
  <c r="H29" i="11"/>
  <c r="G29" i="11"/>
  <c r="F29" i="11"/>
  <c r="E29" i="11"/>
  <c r="B29" i="11"/>
  <c r="A29" i="11"/>
  <c r="V28" i="11"/>
  <c r="U28" i="11"/>
  <c r="T28" i="11"/>
  <c r="S28" i="11"/>
  <c r="R28" i="11"/>
  <c r="M28" i="11"/>
  <c r="L28" i="11"/>
  <c r="K28" i="11"/>
  <c r="J28" i="11"/>
  <c r="I28" i="11"/>
  <c r="H28" i="11"/>
  <c r="G28" i="11"/>
  <c r="F28" i="11"/>
  <c r="E28" i="11"/>
  <c r="B28" i="11"/>
  <c r="A28" i="11"/>
  <c r="V27" i="11"/>
  <c r="U27" i="11"/>
  <c r="T27" i="11"/>
  <c r="S27" i="11"/>
  <c r="R27" i="11"/>
  <c r="M27" i="11"/>
  <c r="L27" i="11"/>
  <c r="K27" i="11"/>
  <c r="J27" i="11"/>
  <c r="I27" i="11"/>
  <c r="H27" i="11"/>
  <c r="G27" i="11"/>
  <c r="F27" i="11"/>
  <c r="E27" i="11"/>
  <c r="B27" i="11"/>
  <c r="A27" i="11"/>
  <c r="V26" i="11"/>
  <c r="U26" i="11"/>
  <c r="T26" i="11"/>
  <c r="S26" i="11"/>
  <c r="R26" i="11"/>
  <c r="M26" i="11"/>
  <c r="L26" i="11"/>
  <c r="K26" i="11"/>
  <c r="J26" i="11"/>
  <c r="I26" i="11"/>
  <c r="H26" i="11"/>
  <c r="G26" i="11"/>
  <c r="F26" i="11"/>
  <c r="E26" i="11"/>
  <c r="B26" i="11"/>
  <c r="A26" i="11"/>
  <c r="V25" i="11"/>
  <c r="U25" i="11"/>
  <c r="T25" i="11"/>
  <c r="S25" i="11"/>
  <c r="R25" i="11"/>
  <c r="M25" i="11"/>
  <c r="L25" i="11"/>
  <c r="K25" i="11"/>
  <c r="J25" i="11"/>
  <c r="I25" i="11"/>
  <c r="H25" i="11"/>
  <c r="G25" i="11"/>
  <c r="F25" i="11"/>
  <c r="E25" i="11"/>
  <c r="B25" i="11"/>
  <c r="A25" i="11"/>
  <c r="V24" i="11"/>
  <c r="U24" i="11"/>
  <c r="T24" i="11"/>
  <c r="S24" i="11"/>
  <c r="R24" i="11"/>
  <c r="M24" i="11"/>
  <c r="L24" i="11"/>
  <c r="K24" i="11"/>
  <c r="J24" i="11"/>
  <c r="I24" i="11"/>
  <c r="H24" i="11"/>
  <c r="G24" i="11"/>
  <c r="F24" i="11"/>
  <c r="E24" i="11"/>
  <c r="B24" i="11"/>
  <c r="A24" i="11"/>
  <c r="V23" i="11"/>
  <c r="U23" i="11"/>
  <c r="T23" i="11"/>
  <c r="S23" i="11"/>
  <c r="R23" i="11"/>
  <c r="M23" i="11"/>
  <c r="L23" i="11"/>
  <c r="K23" i="11"/>
  <c r="J23" i="11"/>
  <c r="I23" i="11"/>
  <c r="H23" i="11"/>
  <c r="G23" i="11"/>
  <c r="F23" i="11"/>
  <c r="E23" i="11"/>
  <c r="B23" i="11"/>
  <c r="A23" i="11"/>
  <c r="V22" i="11"/>
  <c r="U22" i="11"/>
  <c r="T22" i="11"/>
  <c r="S22" i="11"/>
  <c r="R22" i="11"/>
  <c r="M22" i="11"/>
  <c r="L22" i="11"/>
  <c r="K22" i="11"/>
  <c r="J22" i="11"/>
  <c r="I22" i="11"/>
  <c r="H22" i="11"/>
  <c r="G22" i="11"/>
  <c r="F22" i="11"/>
  <c r="E22" i="11"/>
  <c r="B22" i="11"/>
  <c r="A22" i="11"/>
  <c r="V21" i="11"/>
  <c r="U21" i="11"/>
  <c r="T21" i="11"/>
  <c r="S21" i="11"/>
  <c r="R21" i="11"/>
  <c r="M21" i="11"/>
  <c r="L21" i="11"/>
  <c r="K21" i="11"/>
  <c r="J21" i="11"/>
  <c r="I21" i="11"/>
  <c r="H21" i="11"/>
  <c r="G21" i="11"/>
  <c r="F21" i="11"/>
  <c r="E21" i="11"/>
  <c r="B21" i="11"/>
  <c r="A21" i="11"/>
  <c r="V20" i="11"/>
  <c r="U20" i="11"/>
  <c r="T20" i="11"/>
  <c r="S20" i="11"/>
  <c r="R20" i="11"/>
  <c r="M20" i="11"/>
  <c r="L20" i="11"/>
  <c r="K20" i="11"/>
  <c r="J20" i="11"/>
  <c r="I20" i="11"/>
  <c r="H20" i="11"/>
  <c r="G20" i="11"/>
  <c r="F20" i="11"/>
  <c r="E20" i="11"/>
  <c r="B20" i="11"/>
  <c r="A20" i="11"/>
  <c r="V19" i="11"/>
  <c r="U19" i="11"/>
  <c r="T19" i="11"/>
  <c r="S19" i="11"/>
  <c r="R19" i="11"/>
  <c r="M19" i="11"/>
  <c r="L19" i="11"/>
  <c r="K19" i="11"/>
  <c r="J19" i="11"/>
  <c r="I19" i="11"/>
  <c r="H19" i="11"/>
  <c r="G19" i="11"/>
  <c r="F19" i="11"/>
  <c r="E19" i="11"/>
  <c r="B19" i="11"/>
  <c r="A19" i="11"/>
  <c r="V18" i="11"/>
  <c r="U18" i="11"/>
  <c r="T18" i="11"/>
  <c r="S18" i="11"/>
  <c r="R18" i="11"/>
  <c r="M18" i="11"/>
  <c r="L18" i="11"/>
  <c r="K18" i="11"/>
  <c r="J18" i="11"/>
  <c r="I18" i="11"/>
  <c r="H18" i="11"/>
  <c r="G18" i="11"/>
  <c r="F18" i="11"/>
  <c r="E18" i="11"/>
  <c r="B18" i="11"/>
  <c r="A18" i="11"/>
  <c r="W17" i="11"/>
  <c r="V17" i="11"/>
  <c r="U17" i="11"/>
  <c r="T17" i="11"/>
  <c r="S17" i="11"/>
  <c r="R17" i="11"/>
  <c r="M17" i="11"/>
  <c r="L17" i="11"/>
  <c r="K17" i="11"/>
  <c r="J17" i="11"/>
  <c r="I17" i="11"/>
  <c r="H17" i="11"/>
  <c r="G17" i="11"/>
  <c r="F17" i="11"/>
  <c r="E17" i="11"/>
  <c r="B17" i="11"/>
  <c r="A17" i="11"/>
  <c r="V16" i="11"/>
  <c r="U16" i="11"/>
  <c r="U54" i="11" s="1"/>
  <c r="T16" i="11"/>
  <c r="S16" i="11"/>
  <c r="R16" i="11"/>
  <c r="M16" i="11"/>
  <c r="L16" i="11"/>
  <c r="K16" i="11"/>
  <c r="J16" i="11"/>
  <c r="I16" i="11"/>
  <c r="H16" i="11"/>
  <c r="G16" i="11"/>
  <c r="F16" i="11"/>
  <c r="E16" i="11"/>
  <c r="B16" i="11"/>
  <c r="A16" i="11"/>
  <c r="V15" i="11"/>
  <c r="U15" i="11"/>
  <c r="T15" i="11"/>
  <c r="S15" i="11"/>
  <c r="R15" i="11"/>
  <c r="M15" i="11"/>
  <c r="L15" i="11"/>
  <c r="K15" i="11"/>
  <c r="J15" i="11"/>
  <c r="I15" i="11"/>
  <c r="H15" i="11"/>
  <c r="G15" i="11"/>
  <c r="F15" i="11"/>
  <c r="E15" i="11"/>
  <c r="B15" i="11"/>
  <c r="A15" i="11"/>
  <c r="X14" i="11"/>
  <c r="V14" i="11"/>
  <c r="U14" i="11"/>
  <c r="T14" i="11"/>
  <c r="S14" i="11"/>
  <c r="R14" i="11"/>
  <c r="R54" i="11" s="1"/>
  <c r="D78" i="11" s="1"/>
  <c r="M14" i="11"/>
  <c r="L14" i="11"/>
  <c r="K14" i="11"/>
  <c r="J14" i="11"/>
  <c r="I14" i="11"/>
  <c r="H14" i="11"/>
  <c r="G14" i="11"/>
  <c r="F14" i="11"/>
  <c r="E14" i="11"/>
  <c r="E54" i="11" s="1"/>
  <c r="E56" i="11" s="1"/>
  <c r="B14" i="11"/>
  <c r="A14" i="11"/>
  <c r="B13" i="11"/>
  <c r="B6" i="11"/>
  <c r="B5" i="11"/>
  <c r="T54" i="11" l="1"/>
  <c r="Y14" i="11"/>
  <c r="E58" i="11"/>
  <c r="E63" i="11" s="1"/>
  <c r="E64" i="11" s="1"/>
  <c r="Y38" i="11"/>
  <c r="W50" i="11"/>
  <c r="Y50" i="11" s="1"/>
  <c r="W46" i="11"/>
  <c r="Y46" i="11" s="1"/>
  <c r="W38" i="11"/>
  <c r="W26" i="11"/>
  <c r="Y26" i="11" s="1"/>
  <c r="W22" i="11"/>
  <c r="Y22" i="11" s="1"/>
  <c r="W18" i="11"/>
  <c r="W14" i="11"/>
  <c r="W53" i="11"/>
  <c r="W45" i="11"/>
  <c r="Y45" i="11" s="1"/>
  <c r="W41" i="11"/>
  <c r="W29" i="11"/>
  <c r="W25" i="11"/>
  <c r="W51" i="11"/>
  <c r="Y51" i="11" s="1"/>
  <c r="W47" i="11"/>
  <c r="W39" i="11"/>
  <c r="W35" i="11"/>
  <c r="Y35" i="11" s="1"/>
  <c r="W31" i="11"/>
  <c r="Y31" i="11" s="1"/>
  <c r="W27" i="11"/>
  <c r="W23" i="11"/>
  <c r="W19" i="11"/>
  <c r="Y19" i="11" s="1"/>
  <c r="W15" i="11"/>
  <c r="Y15" i="11" s="1"/>
  <c r="W52" i="11"/>
  <c r="W48" i="11"/>
  <c r="W44" i="11"/>
  <c r="W40" i="11"/>
  <c r="Y40" i="11" s="1"/>
  <c r="W36" i="11"/>
  <c r="W32" i="11"/>
  <c r="W28" i="11"/>
  <c r="W24" i="11"/>
  <c r="Y24" i="11" s="1"/>
  <c r="W20" i="11"/>
  <c r="Y20" i="11" s="1"/>
  <c r="W49" i="11"/>
  <c r="W37" i="11"/>
  <c r="W33" i="11"/>
  <c r="Y33" i="11" s="1"/>
  <c r="W21" i="11"/>
  <c r="X20" i="11"/>
  <c r="X24" i="11"/>
  <c r="X28" i="11"/>
  <c r="W30" i="11"/>
  <c r="Y30" i="11" s="1"/>
  <c r="X32" i="11"/>
  <c r="W34" i="11"/>
  <c r="Y34" i="11" s="1"/>
  <c r="X36" i="11"/>
  <c r="X40" i="11"/>
  <c r="W42" i="11"/>
  <c r="Y42" i="11" s="1"/>
  <c r="X44" i="11"/>
  <c r="X48" i="11"/>
  <c r="X52" i="11"/>
  <c r="Y18" i="11"/>
  <c r="Y25" i="11"/>
  <c r="Y41" i="11"/>
  <c r="X26" i="11"/>
  <c r="X51" i="11"/>
  <c r="X47" i="11"/>
  <c r="X39" i="11"/>
  <c r="X35" i="11"/>
  <c r="X31" i="11"/>
  <c r="X27" i="11"/>
  <c r="X23" i="11"/>
  <c r="X19" i="11"/>
  <c r="X15" i="11"/>
  <c r="X42" i="11"/>
  <c r="X34" i="11"/>
  <c r="X30" i="11"/>
  <c r="X22" i="11"/>
  <c r="X53" i="11"/>
  <c r="Y53" i="11" s="1"/>
  <c r="X49" i="11"/>
  <c r="Y49" i="11" s="1"/>
  <c r="X45" i="11"/>
  <c r="X41" i="11"/>
  <c r="X37" i="11"/>
  <c r="Y37" i="11" s="1"/>
  <c r="X33" i="11"/>
  <c r="X29" i="11"/>
  <c r="Y29" i="11" s="1"/>
  <c r="X25" i="11"/>
  <c r="X21" i="11"/>
  <c r="Y21" i="11" s="1"/>
  <c r="X50" i="11"/>
  <c r="X46" i="11"/>
  <c r="X38" i="11"/>
  <c r="W16" i="11"/>
  <c r="Y16" i="11" s="1"/>
  <c r="X17" i="11"/>
  <c r="X54" i="11" s="1"/>
  <c r="X16" i="11"/>
  <c r="W43" i="11"/>
  <c r="Y43" i="11" s="1"/>
  <c r="Y32" i="11" l="1"/>
  <c r="Y48" i="11"/>
  <c r="Y23" i="11"/>
  <c r="Y39" i="11"/>
  <c r="W54" i="11"/>
  <c r="Y28" i="11"/>
  <c r="Y44" i="11"/>
  <c r="Y36" i="11"/>
  <c r="Y52" i="11"/>
  <c r="Y27" i="11"/>
  <c r="Y47" i="11"/>
  <c r="Y17" i="11"/>
  <c r="Y54" i="11" s="1"/>
  <c r="Y55" i="11" l="1"/>
  <c r="Y56" i="11"/>
  <c r="J13" i="4"/>
  <c r="M20" i="3"/>
  <c r="Y58" i="11" l="1"/>
  <c r="Y63" i="11" s="1"/>
  <c r="Y64" i="11" s="1"/>
  <c r="Y59" i="11"/>
  <c r="Y65" i="11" l="1"/>
  <c r="Y66" i="11" s="1"/>
  <c r="Y67" i="11" s="1"/>
  <c r="Y68" i="11" l="1"/>
  <c r="Y69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<sst xmlns="http://schemas.openxmlformats.org/spreadsheetml/2006/main" count="173" uniqueCount="138">
  <si>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</si>
  <si>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</si>
  <si>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</si>
  <si>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</si>
  <si>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</si>
  <si>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</si>
  <si>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</si>
  <si>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</si>
  <si>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</si>
  <si>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</si>
  <si>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</si>
  <si>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</si>
  <si>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</si>
  <si>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</si>
  <si>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</si>
  <si>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</si>
  <si>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</si>
  <si>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</si>
  <si>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</si>
  <si>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</si>
  <si>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</si>
  <si>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</si>
  <si>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</si>
  <si>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</si>
  <si>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</si>
  <si>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</si>
  <si>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</si>
  <si>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</si>
  <si>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</si>
  <si>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</si>
  <si>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</si>
  <si>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</si>
  <si>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</si>
  <si>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</si>
  <si>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</si>
  <si>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</si>
  <si>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</si>
  <si>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</si>
  <si>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</si>
  <si>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</si>
  <si>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</si>
  <si>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</si>
  <si>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</si>
  <si>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</si>
  <si>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</si>
  <si>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</si>
  <si>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</si>
  <si>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</si>
  <si>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</si>
  <si>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</si>
  <si>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</si>
  <si>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</si>
  <si>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</si>
  <si>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</si>
  <si>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</si>
  <si>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</si>
  <si>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</si>
  <si>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</si>
  <si>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</si>
  <si>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</si>
  <si>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</si>
  <si>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</si>
  <si>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</si>
  <si>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</si>
  <si>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</si>
  <si>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</si>
  <si>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 3 к форме 8.1</t>
  </si>
  <si>
    <t>Приложение №2 к форме 8 .1</t>
  </si>
  <si>
    <t>Приложение №1 к форме 8 .1</t>
  </si>
  <si>
    <t>Расчет договорной цены</t>
  </si>
  <si>
    <t>по объекту:</t>
  </si>
  <si>
    <t>стройка:</t>
  </si>
  <si>
    <t>объект:</t>
  </si>
  <si>
    <t>скв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</si>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</sst>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31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wrapText="1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79" xfId="1" applyFont="1" applyFill="1" applyBorder="1"/>
    <xf numFmtId="4" fontId="74" fillId="0" borderId="79" xfId="1" applyNumberFormat="1" applyFont="1" applyFill="1" applyBorder="1" applyAlignment="1">
      <alignment vertical="top" wrapText="1"/>
    </xf>
    <xf numFmtId="4" fontId="74" fillId="0" borderId="80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49" fontId="71" fillId="0" borderId="8" xfId="2258" applyNumberFormat="1" applyFont="1" applyFill="1" applyBorder="1" applyAlignment="1">
      <alignment horizontal="left" vertical="top" wrapText="1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8" xfId="2258" applyNumberFormat="1" applyFont="1" applyFill="1" applyBorder="1" applyAlignment="1">
      <alignment horizontal="left"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2" xfId="1" applyNumberFormat="1" applyFont="1" applyFill="1" applyBorder="1" applyAlignment="1">
      <alignment horizontal="center" vertical="center" wrapText="1"/>
    </xf>
    <xf numFmtId="0" fontId="7" fillId="0" borderId="83" xfId="1" applyFont="1" applyFill="1" applyBorder="1"/>
    <xf numFmtId="4" fontId="61" fillId="0" borderId="83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4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5" xfId="1" applyNumberFormat="1" applyFont="1" applyFill="1" applyBorder="1" applyAlignment="1">
      <alignment vertical="top" wrapText="1"/>
    </xf>
    <xf numFmtId="4" fontId="61" fillId="16" borderId="86" xfId="1" applyNumberFormat="1" applyFont="1" applyFill="1" applyBorder="1" applyAlignment="1">
      <alignment vertical="top" wrapText="1"/>
    </xf>
    <xf numFmtId="3" fontId="61" fillId="16" borderId="87" xfId="1" applyNumberFormat="1" applyFont="1" applyFill="1" applyBorder="1" applyAlignment="1">
      <alignment horizontal="center" vertical="center" wrapText="1"/>
    </xf>
    <xf numFmtId="3" fontId="61" fillId="16" borderId="88" xfId="1" applyNumberFormat="1" applyFont="1" applyFill="1" applyBorder="1" applyAlignment="1">
      <alignment horizontal="center" vertical="center" wrapText="1"/>
    </xf>
    <xf numFmtId="0" fontId="87" fillId="16" borderId="89" xfId="1" applyFont="1" applyFill="1" applyBorder="1"/>
    <xf numFmtId="0" fontId="61" fillId="16" borderId="90" xfId="2260" applyFont="1" applyFill="1" applyBorder="1" applyAlignment="1">
      <alignment horizontal="left" vertical="top"/>
    </xf>
    <xf numFmtId="0" fontId="61" fillId="16" borderId="91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2" xfId="1" applyNumberFormat="1" applyFont="1" applyFill="1" applyBorder="1" applyAlignment="1">
      <alignment vertical="top" wrapText="1"/>
    </xf>
    <xf numFmtId="4" fontId="61" fillId="16" borderId="93" xfId="1" applyNumberFormat="1" applyFont="1" applyFill="1" applyBorder="1" applyAlignment="1">
      <alignment vertical="top" wrapText="1"/>
    </xf>
    <xf numFmtId="3" fontId="61" fillId="16" borderId="94" xfId="1" applyNumberFormat="1" applyFont="1" applyFill="1" applyBorder="1" applyAlignment="1">
      <alignment horizontal="center" vertical="center" wrapText="1"/>
    </xf>
    <xf numFmtId="3" fontId="61" fillId="16" borderId="95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6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89" xfId="1" applyFont="1" applyBorder="1"/>
    <xf numFmtId="4" fontId="61" fillId="0" borderId="98" xfId="1" applyNumberFormat="1" applyFont="1" applyFill="1" applyBorder="1" applyAlignment="1">
      <alignment vertical="top" wrapText="1"/>
    </xf>
    <xf numFmtId="4" fontId="61" fillId="0" borderId="60" xfId="1" applyNumberFormat="1" applyFont="1" applyFill="1" applyBorder="1" applyAlignment="1">
      <alignment vertical="top" wrapText="1"/>
    </xf>
    <xf numFmtId="4" fontId="61" fillId="0" borderId="44" xfId="1" applyNumberFormat="1" applyFont="1" applyFill="1" applyBorder="1" applyAlignment="1">
      <alignment vertical="top" wrapText="1"/>
    </xf>
    <xf numFmtId="3" fontId="61" fillId="0" borderId="44" xfId="1" applyNumberFormat="1" applyFont="1" applyFill="1" applyBorder="1" applyAlignment="1">
      <alignment horizontal="center" vertical="center" wrapText="1"/>
    </xf>
    <xf numFmtId="4" fontId="65" fillId="0" borderId="8" xfId="1" applyNumberFormat="1" applyFont="1" applyFill="1" applyBorder="1" applyAlignment="1">
      <alignment horizontal="center" vertical="center" wrapText="1"/>
    </xf>
    <xf numFmtId="4" fontId="7" fillId="0" borderId="8" xfId="1563" applyNumberFormat="1" applyFont="1" applyFill="1" applyBorder="1" applyAlignment="1">
      <alignment vertical="top" wrapText="1"/>
    </xf>
    <xf numFmtId="49" fontId="7" fillId="0" borderId="8" xfId="2258" applyNumberFormat="1" applyFont="1" applyFill="1" applyBorder="1" applyAlignment="1">
      <alignment horizontal="left" vertical="top" wrapText="1"/>
    </xf>
    <xf numFmtId="49" fontId="71" fillId="0" borderId="8" xfId="2259" applyNumberFormat="1" applyFont="1" applyBorder="1" applyAlignment="1">
      <alignment horizontal="left" vertical="center" wrapText="1"/>
    </xf>
    <xf numFmtId="0" fontId="85" fillId="0" borderId="8" xfId="2260" applyNumberFormat="1" applyFont="1" applyFill="1" applyBorder="1" applyAlignment="1">
      <alignment horizontal="left" vertical="top" wrapText="1"/>
    </xf>
    <xf numFmtId="0" fontId="7" fillId="0" borderId="4" xfId="1" applyFont="1" applyFill="1" applyBorder="1"/>
    <xf numFmtId="0" fontId="7" fillId="0" borderId="7" xfId="1" applyFont="1" applyFill="1" applyBorder="1"/>
    <xf numFmtId="0" fontId="7" fillId="0" borderId="7" xfId="1" applyFont="1" applyBorder="1"/>
    <xf numFmtId="16" fontId="7" fillId="0" borderId="7" xfId="1" applyNumberFormat="1" applyFont="1" applyFill="1" applyBorder="1"/>
    <xf numFmtId="0" fontId="7" fillId="0" borderId="55" xfId="1" applyFont="1" applyFill="1" applyBorder="1"/>
    <xf numFmtId="0" fontId="7" fillId="0" borderId="99" xfId="2255" applyFont="1" applyFill="1" applyBorder="1" applyAlignment="1" applyProtection="1">
      <alignment horizontal="center" vertical="center" wrapText="1"/>
      <protection locked="0"/>
    </xf>
    <xf numFmtId="3" fontId="7" fillId="0" borderId="69" xfId="2255" quotePrefix="1" applyNumberFormat="1" applyFont="1" applyFill="1" applyBorder="1" applyAlignment="1" applyProtection="1">
      <alignment horizontal="center"/>
      <protection locked="0"/>
    </xf>
    <xf numFmtId="3" fontId="7" fillId="0" borderId="26" xfId="2255" quotePrefix="1" applyNumberFormat="1" applyFont="1" applyFill="1" applyBorder="1" applyAlignment="1" applyProtection="1">
      <alignment horizontal="center"/>
      <protection locked="0"/>
    </xf>
    <xf numFmtId="3" fontId="7" fillId="0" borderId="100" xfId="2255" quotePrefix="1" applyNumberFormat="1" applyFont="1" applyFill="1" applyBorder="1" applyAlignment="1" applyProtection="1">
      <alignment horizontal="center"/>
      <protection locked="0"/>
    </xf>
    <xf numFmtId="3" fontId="61" fillId="0" borderId="101" xfId="1" applyNumberFormat="1" applyFont="1" applyFill="1" applyBorder="1" applyAlignment="1">
      <alignment horizontal="center" vertical="center" wrapText="1"/>
    </xf>
    <xf numFmtId="3" fontId="7" fillId="0" borderId="69" xfId="1" applyNumberFormat="1" applyFont="1" applyFill="1" applyBorder="1" applyAlignment="1">
      <alignment horizontal="center" vertical="center" wrapText="1"/>
    </xf>
    <xf numFmtId="3" fontId="61" fillId="0" borderId="26" xfId="1" applyNumberFormat="1" applyFont="1" applyFill="1" applyBorder="1" applyAlignment="1">
      <alignment horizontal="center" vertical="center" wrapText="1"/>
    </xf>
    <xf numFmtId="3" fontId="7" fillId="0" borderId="26" xfId="1" applyNumberFormat="1" applyFont="1" applyFill="1" applyBorder="1" applyAlignment="1">
      <alignment horizontal="center" vertical="center" wrapText="1"/>
    </xf>
    <xf numFmtId="3" fontId="61" fillId="0" borderId="26" xfId="1564" applyNumberFormat="1" applyFont="1" applyFill="1" applyBorder="1" applyAlignment="1">
      <alignment horizontal="center" vertical="center" wrapText="1"/>
    </xf>
    <xf numFmtId="3" fontId="61" fillId="0" borderId="100" xfId="1" applyNumberFormat="1" applyFont="1" applyFill="1" applyBorder="1" applyAlignment="1">
      <alignment horizontal="center" vertical="center" wrapText="1"/>
    </xf>
    <xf numFmtId="3" fontId="7" fillId="0" borderId="97" xfId="1" applyNumberFormat="1" applyFont="1" applyFill="1" applyBorder="1" applyAlignment="1">
      <alignment horizontal="center" vertical="center" wrapText="1"/>
    </xf>
    <xf numFmtId="3" fontId="61" fillId="0" borderId="76" xfId="1" applyNumberFormat="1" applyFont="1" applyFill="1" applyBorder="1" applyAlignment="1">
      <alignment horizontal="center" vertical="center" wrapText="1"/>
    </xf>
    <xf numFmtId="3" fontId="61" fillId="16" borderId="102" xfId="1" applyNumberFormat="1" applyFont="1" applyFill="1" applyBorder="1" applyAlignment="1">
      <alignment horizontal="center" vertical="center" wrapText="1"/>
    </xf>
    <xf numFmtId="3" fontId="61" fillId="16" borderId="103" xfId="1564" applyNumberFormat="1" applyFont="1" applyFill="1" applyBorder="1" applyAlignment="1">
      <alignment horizontal="center" vertical="center" wrapText="1"/>
    </xf>
    <xf numFmtId="3" fontId="61" fillId="16" borderId="104" xfId="1" applyNumberFormat="1" applyFont="1" applyFill="1" applyBorder="1" applyAlignment="1">
      <alignment horizontal="center" vertical="center" wrapText="1"/>
    </xf>
    <xf numFmtId="1" fontId="7" fillId="0" borderId="43" xfId="2255" quotePrefix="1" applyNumberFormat="1" applyFont="1" applyFill="1" applyBorder="1" applyAlignment="1" applyProtection="1">
      <alignment horizontal="center"/>
      <protection locked="0"/>
    </xf>
    <xf numFmtId="3" fontId="7" fillId="0" borderId="4" xfId="2255" quotePrefix="1" applyNumberFormat="1" applyFont="1" applyFill="1" applyBorder="1" applyAlignment="1" applyProtection="1">
      <alignment horizontal="center"/>
      <protection locked="0"/>
    </xf>
    <xf numFmtId="3" fontId="7" fillId="0" borderId="7" xfId="2255" quotePrefix="1" applyNumberFormat="1" applyFont="1" applyFill="1" applyBorder="1" applyAlignment="1" applyProtection="1">
      <alignment horizontal="center"/>
      <protection locked="0"/>
    </xf>
    <xf numFmtId="3" fontId="7" fillId="0" borderId="55" xfId="2255" quotePrefix="1" applyNumberFormat="1" applyFont="1" applyFill="1" applyBorder="1" applyAlignment="1" applyProtection="1">
      <alignment horizontal="center"/>
      <protection locked="0"/>
    </xf>
    <xf numFmtId="3" fontId="61" fillId="0" borderId="43" xfId="1" applyNumberFormat="1" applyFont="1" applyFill="1" applyBorder="1" applyAlignment="1">
      <alignment horizontal="center" vertical="center" wrapText="1"/>
    </xf>
    <xf numFmtId="3" fontId="61" fillId="0" borderId="59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3" fontId="61" fillId="0" borderId="7" xfId="1" applyNumberFormat="1" applyFont="1" applyFill="1" applyBorder="1" applyAlignment="1">
      <alignment horizontal="center" vertical="center" wrapText="1"/>
    </xf>
    <xf numFmtId="3" fontId="7" fillId="0" borderId="7" xfId="1" applyNumberFormat="1" applyFont="1" applyFill="1" applyBorder="1" applyAlignment="1">
      <alignment horizontal="center" vertical="center" wrapText="1"/>
    </xf>
    <xf numFmtId="3" fontId="61" fillId="0" borderId="7" xfId="1564" applyNumberFormat="1" applyFont="1" applyFill="1" applyBorder="1" applyAlignment="1">
      <alignment horizontal="center" vertical="center" wrapText="1"/>
    </xf>
    <xf numFmtId="3" fontId="61" fillId="0" borderId="55" xfId="1" applyNumberFormat="1" applyFont="1" applyFill="1" applyBorder="1" applyAlignment="1">
      <alignment horizontal="center" vertical="center" wrapText="1"/>
    </xf>
    <xf numFmtId="3" fontId="7" fillId="0" borderId="105" xfId="1" applyNumberFormat="1" applyFont="1" applyFill="1" applyBorder="1" applyAlignment="1">
      <alignment horizontal="center" vertical="center" wrapText="1"/>
    </xf>
    <xf numFmtId="3" fontId="61" fillId="0" borderId="30" xfId="1" applyNumberFormat="1" applyFont="1" applyFill="1" applyBorder="1" applyAlignment="1">
      <alignment horizontal="center" vertical="center" wrapText="1"/>
    </xf>
    <xf numFmtId="3" fontId="61" fillId="16" borderId="106" xfId="1" applyNumberFormat="1" applyFont="1" applyFill="1" applyBorder="1" applyAlignment="1">
      <alignment horizontal="center" vertical="center" wrapText="1"/>
    </xf>
    <xf numFmtId="3" fontId="61" fillId="16" borderId="40" xfId="1564" applyNumberFormat="1" applyFont="1" applyFill="1" applyBorder="1" applyAlignment="1">
      <alignment horizontal="center" vertical="center" wrapText="1"/>
    </xf>
    <xf numFmtId="3" fontId="61" fillId="16" borderId="107" xfId="1" applyNumberFormat="1" applyFont="1" applyFill="1" applyBorder="1" applyAlignment="1">
      <alignment horizontal="center" vertical="center" wrapText="1"/>
    </xf>
    <xf numFmtId="1" fontId="61" fillId="16" borderId="9" xfId="1563" applyNumberFormat="1" applyFont="1" applyFill="1" applyBorder="1" applyAlignment="1">
      <alignment horizontal="center" vertical="center" wrapText="1"/>
    </xf>
    <xf numFmtId="1" fontId="61" fillId="16" borderId="56" xfId="1563" applyNumberFormat="1" applyFont="1" applyFill="1" applyBorder="1" applyAlignment="1">
      <alignment horizontal="center" vertical="center"/>
    </xf>
    <xf numFmtId="1" fontId="7" fillId="16" borderId="56" xfId="1563" applyNumberFormat="1" applyFont="1" applyFill="1" applyBorder="1" applyAlignment="1">
      <alignment horizontal="center" vertical="center"/>
    </xf>
    <xf numFmtId="1" fontId="7" fillId="16" borderId="57" xfId="1563" applyNumberFormat="1" applyFont="1" applyFill="1" applyBorder="1" applyAlignment="1">
      <alignment horizontal="center" vertic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4" fontId="74" fillId="25" borderId="49" xfId="1563" applyNumberFormat="1" applyFont="1" applyFill="1" applyBorder="1" applyAlignment="1">
      <alignment vertical="center" wrapText="1"/>
    </xf>
    <xf numFmtId="4" fontId="74" fillId="25" borderId="108" xfId="1563" applyNumberFormat="1" applyFont="1" applyFill="1" applyBorder="1" applyAlignment="1">
      <alignment vertical="center" wrapText="1"/>
    </xf>
    <xf numFmtId="4" fontId="74" fillId="25" borderId="109" xfId="1563" applyNumberFormat="1" applyFont="1" applyFill="1" applyBorder="1" applyAlignment="1">
      <alignment vertical="center" wrapText="1"/>
    </xf>
    <xf numFmtId="4" fontId="74" fillId="25" borderId="80" xfId="1563" applyNumberFormat="1" applyFont="1" applyFill="1" applyBorder="1" applyAlignment="1">
      <alignment vertical="center" wrapText="1"/>
    </xf>
    <xf numFmtId="4" fontId="61" fillId="16" borderId="99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5" xfId="1563" applyNumberFormat="1" applyFont="1" applyFill="1" applyBorder="1" applyAlignment="1">
      <alignment horizontal="center" vertical="center" wrapText="1"/>
    </xf>
    <xf numFmtId="0" fontId="5" fillId="31" borderId="5" xfId="1563" applyFill="1" applyBorder="1" applyAlignment="1">
      <alignment horizontal="center" vertical="center" wrapText="1"/>
    </xf>
    <xf numFmtId="0" fontId="5" fillId="31" borderId="6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110" xfId="1563" applyNumberFormat="1" applyFont="1" applyFill="1" applyBorder="1" applyAlignment="1">
      <alignment vertical="center" wrapText="1"/>
    </xf>
    <xf numFmtId="4" fontId="74" fillId="25" borderId="81" xfId="1563" applyNumberFormat="1" applyFont="1" applyFill="1" applyBorder="1" applyAlignment="1">
      <alignment vertical="center" wrapText="1"/>
    </xf>
    <xf numFmtId="0" fontId="7" fillId="0" borderId="1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4/&#1050;&#1091;&#1089;&#1090;%20&#1089;&#1082;&#1074;&#1072;&#1078;&#1080;&#1085;%2029&#1073;&#1080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см раскладка пнр"/>
      <sheetName val="ф8  СМР"/>
      <sheetName val="ф8  СМР в рассылку  "/>
      <sheetName val="см раскладка "/>
      <sheetName val="мат-лы "/>
      <sheetName val="ТР-Т  МАТЕР"/>
      <sheetName val="переб с перепр ТЕХН"/>
      <sheetName val="ОБОР (2)"/>
      <sheetName val="ресурс"/>
    </sheetNames>
    <sheetDataSet>
      <sheetData sheetId="0"/>
      <sheetData sheetId="1"/>
      <sheetData sheetId="2"/>
      <sheetData sheetId="3"/>
      <sheetData sheetId="4">
        <row r="5">
          <cell r="H5" t="str">
            <v>Обустройство Тайлаковского месторождения нефти.Куст скважин №29бис</v>
          </cell>
          <cell r="I5" t="str">
            <v>Куст скважин №29бис</v>
          </cell>
        </row>
        <row r="11">
          <cell r="B11" t="str">
            <v>02-29бис-02-01</v>
          </cell>
          <cell r="C11" t="str">
            <v>Устройство основания замерной установки</v>
          </cell>
          <cell r="D11">
            <v>3493</v>
          </cell>
          <cell r="E11">
            <v>3500</v>
          </cell>
          <cell r="F11">
            <v>431</v>
          </cell>
          <cell r="H11">
            <v>20319</v>
          </cell>
          <cell r="K11">
            <v>3758</v>
          </cell>
          <cell r="L11">
            <v>2857</v>
          </cell>
          <cell r="M11">
            <v>121.55</v>
          </cell>
          <cell r="N11">
            <v>11.09</v>
          </cell>
        </row>
        <row r="12">
          <cell r="B12" t="str">
            <v>02-29бис-02-02</v>
          </cell>
          <cell r="C12" t="str">
            <v>Монтаж замерной установки Мера 40-8-400</v>
          </cell>
          <cell r="D12">
            <v>1297</v>
          </cell>
          <cell r="E12">
            <v>4196</v>
          </cell>
          <cell r="F12">
            <v>678</v>
          </cell>
          <cell r="H12">
            <v>93</v>
          </cell>
          <cell r="K12">
            <v>2488</v>
          </cell>
          <cell r="L12">
            <v>1185</v>
          </cell>
          <cell r="M12">
            <v>42.89</v>
          </cell>
          <cell r="N12">
            <v>16.86</v>
          </cell>
        </row>
        <row r="13">
          <cell r="B13" t="str">
            <v>02-29бис-02-03</v>
          </cell>
          <cell r="C13" t="str">
            <v>Закрепление емкости V-12,5 м3</v>
          </cell>
          <cell r="D13">
            <v>17572</v>
          </cell>
          <cell r="E13">
            <v>11683</v>
          </cell>
          <cell r="F13">
            <v>1979</v>
          </cell>
          <cell r="H13">
            <v>39406</v>
          </cell>
          <cell r="K13">
            <v>17208</v>
          </cell>
          <cell r="L13">
            <v>10708</v>
          </cell>
          <cell r="M13">
            <v>717.74</v>
          </cell>
          <cell r="N13">
            <v>55.35</v>
          </cell>
        </row>
        <row r="14">
          <cell r="B14" t="str">
            <v>02-29бис-02-04</v>
          </cell>
          <cell r="C14" t="str">
            <v>Монтаж емкости V-12,5м3</v>
          </cell>
          <cell r="D14">
            <v>2412</v>
          </cell>
          <cell r="E14">
            <v>1422</v>
          </cell>
          <cell r="F14">
            <v>186</v>
          </cell>
          <cell r="H14">
            <v>1766</v>
          </cell>
          <cell r="K14">
            <v>2182</v>
          </cell>
          <cell r="L14">
            <v>1559</v>
          </cell>
          <cell r="M14">
            <v>83.6</v>
          </cell>
          <cell r="N14">
            <v>4.57</v>
          </cell>
        </row>
        <row r="15">
          <cell r="B15" t="str">
            <v>02-29бис-02-05</v>
          </cell>
          <cell r="C15" t="str">
            <v>Устройство основания блока УДХ</v>
          </cell>
          <cell r="D15">
            <v>5903.1</v>
          </cell>
          <cell r="E15">
            <v>5481.67</v>
          </cell>
          <cell r="F15">
            <v>666.26</v>
          </cell>
          <cell r="H15">
            <v>32623.279999999999</v>
          </cell>
          <cell r="K15">
            <v>6246.05</v>
          </cell>
          <cell r="L15">
            <v>4783.3100000000004</v>
          </cell>
          <cell r="M15">
            <v>205.59</v>
          </cell>
          <cell r="N15">
            <v>16.87</v>
          </cell>
        </row>
        <row r="16">
          <cell r="B16" t="str">
            <v>02-29бис-02-06</v>
          </cell>
          <cell r="C16" t="str">
            <v>Монтаж установки дозирования химреагента</v>
          </cell>
          <cell r="D16">
            <v>794</v>
          </cell>
          <cell r="E16">
            <v>1639</v>
          </cell>
          <cell r="F16">
            <v>222</v>
          </cell>
          <cell r="H16">
            <v>70</v>
          </cell>
          <cell r="K16">
            <v>1280</v>
          </cell>
          <cell r="L16">
            <v>610</v>
          </cell>
          <cell r="M16">
            <v>26.28</v>
          </cell>
          <cell r="N16">
            <v>5.37</v>
          </cell>
        </row>
        <row r="17">
          <cell r="B17" t="str">
            <v>02-29бис-02-09</v>
          </cell>
          <cell r="C17" t="str">
            <v>Устройство основания КТПН</v>
          </cell>
          <cell r="D17">
            <v>14399</v>
          </cell>
          <cell r="E17">
            <v>11377</v>
          </cell>
          <cell r="F17">
            <v>1330</v>
          </cell>
          <cell r="H17">
            <v>76200</v>
          </cell>
          <cell r="K17">
            <v>14540</v>
          </cell>
          <cell r="L17">
            <v>11442</v>
          </cell>
          <cell r="M17">
            <v>497.72</v>
          </cell>
          <cell r="N17">
            <v>32.409999999999997</v>
          </cell>
        </row>
        <row r="18">
          <cell r="B18" t="str">
            <v>02-29бис-02-11</v>
          </cell>
          <cell r="C18" t="str">
            <v>Устройство основания ТМПН и СУ'</v>
          </cell>
          <cell r="D18">
            <v>21383</v>
          </cell>
          <cell r="E18">
            <v>15995</v>
          </cell>
          <cell r="F18">
            <v>1912</v>
          </cell>
          <cell r="H18">
            <v>97022</v>
          </cell>
          <cell r="K18">
            <v>21113</v>
          </cell>
          <cell r="L18">
            <v>16946</v>
          </cell>
          <cell r="M18">
            <v>736.46</v>
          </cell>
          <cell r="N18">
            <v>46.62</v>
          </cell>
        </row>
        <row r="19">
          <cell r="B19" t="str">
            <v>02-29бис-02-13</v>
          </cell>
          <cell r="C19" t="str">
            <v>Устройство снования АВР</v>
          </cell>
          <cell r="D19">
            <v>32547</v>
          </cell>
          <cell r="E19">
            <v>20553</v>
          </cell>
          <cell r="F19">
            <v>2500</v>
          </cell>
          <cell r="H19">
            <v>109311</v>
          </cell>
          <cell r="K19">
            <v>30064</v>
          </cell>
          <cell r="L19">
            <v>24753</v>
          </cell>
          <cell r="M19">
            <v>1114.57</v>
          </cell>
          <cell r="N19">
            <v>61.65</v>
          </cell>
        </row>
        <row r="20">
          <cell r="B20" t="str">
            <v>02-29бис-02-17</v>
          </cell>
          <cell r="C20" t="str">
            <v>Устройство эстакады</v>
          </cell>
          <cell r="D20">
            <v>22953</v>
          </cell>
          <cell r="E20">
            <v>16637</v>
          </cell>
          <cell r="F20">
            <v>1510</v>
          </cell>
          <cell r="H20">
            <v>170691</v>
          </cell>
          <cell r="K20">
            <v>23860</v>
          </cell>
          <cell r="L20">
            <v>18129</v>
          </cell>
          <cell r="M20">
            <v>787.31</v>
          </cell>
          <cell r="N20">
            <v>33.770000000000003</v>
          </cell>
        </row>
        <row r="21">
          <cell r="B21" t="str">
            <v>02-29бис-02-18</v>
          </cell>
          <cell r="C21" t="str">
            <v>Прожекторная мачта 32.5</v>
          </cell>
          <cell r="D21">
            <v>6021</v>
          </cell>
          <cell r="E21">
            <v>27836</v>
          </cell>
          <cell r="F21">
            <v>3581</v>
          </cell>
          <cell r="H21">
            <v>118644</v>
          </cell>
          <cell r="K21">
            <v>11123</v>
          </cell>
          <cell r="L21">
            <v>6181</v>
          </cell>
          <cell r="M21">
            <v>195.05</v>
          </cell>
          <cell r="N21">
            <v>89.17</v>
          </cell>
        </row>
        <row r="22">
          <cell r="B22" t="str">
            <v>02-29бис-02-19</v>
          </cell>
          <cell r="C22" t="str">
            <v>Установка опор Кт10-1-Р</v>
          </cell>
          <cell r="D22">
            <v>6430.02</v>
          </cell>
          <cell r="E22">
            <v>5697.26</v>
          </cell>
          <cell r="F22">
            <v>589.86</v>
          </cell>
          <cell r="H22">
            <v>39887.800000000003</v>
          </cell>
          <cell r="K22">
            <v>6325</v>
          </cell>
          <cell r="L22">
            <v>4754.43</v>
          </cell>
          <cell r="M22">
            <v>222.99</v>
          </cell>
          <cell r="N22">
            <v>14.97</v>
          </cell>
        </row>
        <row r="23">
          <cell r="B23" t="str">
            <v>02-29бис-02-20</v>
          </cell>
          <cell r="C23" t="str">
            <v>Ограждение узлов задвижек</v>
          </cell>
          <cell r="D23">
            <v>6845</v>
          </cell>
          <cell r="E23">
            <v>5864</v>
          </cell>
          <cell r="F23">
            <v>666</v>
          </cell>
          <cell r="H23">
            <v>40292</v>
          </cell>
          <cell r="K23">
            <v>6899</v>
          </cell>
          <cell r="L23">
            <v>5473</v>
          </cell>
          <cell r="M23">
            <v>237.61</v>
          </cell>
          <cell r="N23">
            <v>15.65</v>
          </cell>
        </row>
        <row r="24">
          <cell r="B24" t="str">
            <v>02-29бис-02-21</v>
          </cell>
          <cell r="C24" t="str">
            <v>Установка молниеотвода М1</v>
          </cell>
          <cell r="D24">
            <v>2360</v>
          </cell>
          <cell r="E24">
            <v>3056</v>
          </cell>
          <cell r="F24">
            <v>351</v>
          </cell>
          <cell r="H24">
            <v>10036</v>
          </cell>
          <cell r="K24">
            <v>2526</v>
          </cell>
          <cell r="L24">
            <v>1783</v>
          </cell>
          <cell r="M24">
            <v>78.37</v>
          </cell>
          <cell r="N24">
            <v>8.8800000000000008</v>
          </cell>
        </row>
        <row r="25">
          <cell r="B25" t="str">
            <v>02-29бис-02-25</v>
          </cell>
          <cell r="C25" t="str">
            <v>Трубопроводы производственной канализации К3</v>
          </cell>
          <cell r="D25">
            <v>4998</v>
          </cell>
          <cell r="E25">
            <v>7218</v>
          </cell>
          <cell r="F25">
            <v>824</v>
          </cell>
          <cell r="H25">
            <v>18368</v>
          </cell>
          <cell r="K25">
            <v>5448</v>
          </cell>
          <cell r="L25">
            <v>3718</v>
          </cell>
          <cell r="M25">
            <v>168.83</v>
          </cell>
          <cell r="N25">
            <v>20.37</v>
          </cell>
        </row>
        <row r="26">
          <cell r="B26" t="str">
            <v>02-29бис-02-26</v>
          </cell>
          <cell r="C26" t="str">
            <v>Колодец с гидрозатвором Гз1</v>
          </cell>
          <cell r="D26">
            <v>9645</v>
          </cell>
          <cell r="E26">
            <v>7787</v>
          </cell>
          <cell r="F26">
            <v>856</v>
          </cell>
          <cell r="H26">
            <v>28795</v>
          </cell>
          <cell r="K26">
            <v>8656</v>
          </cell>
          <cell r="L26">
            <v>7602</v>
          </cell>
          <cell r="M26">
            <v>329.69</v>
          </cell>
          <cell r="N26">
            <v>21.52</v>
          </cell>
        </row>
        <row r="27">
          <cell r="B27" t="str">
            <v>02-29бис-02-27</v>
          </cell>
          <cell r="C27" t="str">
            <v>Колодец с гидрозатвором Гз2</v>
          </cell>
          <cell r="D27">
            <v>10185</v>
          </cell>
          <cell r="E27">
            <v>8235</v>
          </cell>
          <cell r="F27">
            <v>903</v>
          </cell>
          <cell r="H27">
            <v>30357</v>
          </cell>
          <cell r="K27">
            <v>9126</v>
          </cell>
          <cell r="L27">
            <v>8027</v>
          </cell>
          <cell r="M27">
            <v>348.07</v>
          </cell>
          <cell r="N27">
            <v>22.69</v>
          </cell>
        </row>
        <row r="28">
          <cell r="B28" t="str">
            <v>02-29бис-02-30</v>
          </cell>
          <cell r="C28" t="str">
            <v>Нефтесборный трубопровод от замерной установки - Н1</v>
          </cell>
          <cell r="D28">
            <v>13657.22</v>
          </cell>
          <cell r="E28">
            <v>16257.7</v>
          </cell>
          <cell r="F28">
            <v>1732.05</v>
          </cell>
          <cell r="H28">
            <v>58786.86</v>
          </cell>
          <cell r="K28">
            <v>13147.86</v>
          </cell>
          <cell r="L28">
            <v>9239.2800000000007</v>
          </cell>
          <cell r="M28">
            <v>356.73</v>
          </cell>
          <cell r="N28">
            <v>33.64</v>
          </cell>
        </row>
        <row r="29">
          <cell r="B29" t="str">
            <v>02-29бис-02-31</v>
          </cell>
          <cell r="C29" t="str">
            <v>Выкидной трубопровод от нефтяных скважин к ЗУ - Н2</v>
          </cell>
          <cell r="D29">
            <v>21788</v>
          </cell>
          <cell r="E29">
            <v>35703</v>
          </cell>
          <cell r="F29">
            <v>3902</v>
          </cell>
          <cell r="H29">
            <v>75865</v>
          </cell>
          <cell r="K29">
            <v>22311</v>
          </cell>
          <cell r="L29">
            <v>15405</v>
          </cell>
          <cell r="M29">
            <v>557.04</v>
          </cell>
          <cell r="N29">
            <v>70.31</v>
          </cell>
        </row>
        <row r="30">
          <cell r="B30" t="str">
            <v>02-29бис-02-32</v>
          </cell>
          <cell r="C30" t="str">
            <v>Трубопровод откачки нефти из дренажной емкости - Н52</v>
          </cell>
          <cell r="D30">
            <v>1178</v>
          </cell>
          <cell r="E30">
            <v>896</v>
          </cell>
          <cell r="F30">
            <v>84</v>
          </cell>
          <cell r="H30">
            <v>4230</v>
          </cell>
          <cell r="K30">
            <v>1068</v>
          </cell>
          <cell r="L30">
            <v>761</v>
          </cell>
          <cell r="M30">
            <v>35.58</v>
          </cell>
          <cell r="N30">
            <v>1.94</v>
          </cell>
        </row>
        <row r="31">
          <cell r="B31" t="str">
            <v>02-29бис-02-33</v>
          </cell>
          <cell r="C31" t="str">
            <v>Трубопровод закачки жидкости в нефтегазопровод - Н53</v>
          </cell>
          <cell r="D31">
            <v>5730</v>
          </cell>
          <cell r="E31">
            <v>8123</v>
          </cell>
          <cell r="F31">
            <v>888</v>
          </cell>
          <cell r="H31">
            <v>22149</v>
          </cell>
          <cell r="K31">
            <v>5732</v>
          </cell>
          <cell r="L31">
            <v>3992</v>
          </cell>
          <cell r="M31">
            <v>151.97</v>
          </cell>
          <cell r="N31">
            <v>16.37</v>
          </cell>
        </row>
        <row r="32">
          <cell r="B32" t="str">
            <v>02-29бис-02-34</v>
          </cell>
          <cell r="C32" t="str">
            <v>Трубопровод газа с ППК в дренажную емкость - Г19</v>
          </cell>
          <cell r="D32">
            <v>5612</v>
          </cell>
          <cell r="E32">
            <v>6626</v>
          </cell>
          <cell r="F32">
            <v>629</v>
          </cell>
          <cell r="H32">
            <v>12547</v>
          </cell>
          <cell r="K32">
            <v>5289</v>
          </cell>
          <cell r="L32">
            <v>3759</v>
          </cell>
          <cell r="M32">
            <v>166.1</v>
          </cell>
          <cell r="N32">
            <v>14.7</v>
          </cell>
        </row>
        <row r="33">
          <cell r="B33" t="str">
            <v>02-29бис-02-35</v>
          </cell>
          <cell r="C33" t="str">
            <v>Трубопровод дренажа - Д1</v>
          </cell>
          <cell r="D33">
            <v>4996.54</v>
          </cell>
          <cell r="E33">
            <v>6076.61</v>
          </cell>
          <cell r="F33">
            <v>603.98</v>
          </cell>
          <cell r="H33">
            <v>7017.1</v>
          </cell>
          <cell r="K33">
            <v>4739.2</v>
          </cell>
          <cell r="L33">
            <v>3369.8</v>
          </cell>
          <cell r="M33">
            <v>147.1</v>
          </cell>
          <cell r="N33">
            <v>13.22</v>
          </cell>
        </row>
        <row r="34">
          <cell r="B34" t="str">
            <v>02-29бис-02-36</v>
          </cell>
          <cell r="C34" t="str">
            <v>Трубопровод ингибитора коррозии - Р3</v>
          </cell>
          <cell r="D34">
            <v>1913</v>
          </cell>
          <cell r="E34">
            <v>1213</v>
          </cell>
          <cell r="F34">
            <v>97</v>
          </cell>
          <cell r="H34">
            <v>7728</v>
          </cell>
          <cell r="K34">
            <v>1688</v>
          </cell>
          <cell r="L34">
            <v>1206</v>
          </cell>
          <cell r="M34">
            <v>57.96</v>
          </cell>
          <cell r="N34">
            <v>2.5499999999999998</v>
          </cell>
        </row>
        <row r="35">
          <cell r="B35" t="str">
            <v>02-29бис-02-37</v>
          </cell>
          <cell r="C35" t="str">
            <v>Трубопровод воздушки - Ш1</v>
          </cell>
          <cell r="D35">
            <v>2482</v>
          </cell>
          <cell r="E35">
            <v>1954</v>
          </cell>
          <cell r="F35">
            <v>186</v>
          </cell>
          <cell r="H35">
            <v>4210</v>
          </cell>
          <cell r="K35">
            <v>2250</v>
          </cell>
          <cell r="L35">
            <v>1605</v>
          </cell>
          <cell r="M35">
            <v>74.38</v>
          </cell>
          <cell r="N35">
            <v>4.46</v>
          </cell>
        </row>
        <row r="36">
          <cell r="B36" t="str">
            <v>02-29бис-02-38</v>
          </cell>
          <cell r="C36" t="str">
            <v>Устройство защитного футляра на трубопровод Н1</v>
          </cell>
          <cell r="D36">
            <v>681</v>
          </cell>
          <cell r="E36">
            <v>5516</v>
          </cell>
          <cell r="F36">
            <v>780</v>
          </cell>
          <cell r="H36">
            <v>12742</v>
          </cell>
          <cell r="K36">
            <v>1841</v>
          </cell>
          <cell r="L36">
            <v>877</v>
          </cell>
          <cell r="M36">
            <v>97.3</v>
          </cell>
          <cell r="N36">
            <v>95.97</v>
          </cell>
        </row>
        <row r="37">
          <cell r="B37" t="str">
            <v>02-29бис-02-39</v>
          </cell>
          <cell r="C37" t="str">
            <v>Устройство защитного футляра на трубопровод Н53</v>
          </cell>
          <cell r="D37">
            <v>631</v>
          </cell>
          <cell r="E37">
            <v>5014</v>
          </cell>
          <cell r="F37">
            <v>704</v>
          </cell>
          <cell r="H37">
            <v>9612</v>
          </cell>
          <cell r="K37">
            <v>1683</v>
          </cell>
          <cell r="L37">
            <v>801</v>
          </cell>
          <cell r="M37">
            <v>96.01</v>
          </cell>
          <cell r="N37">
            <v>94.21</v>
          </cell>
        </row>
        <row r="38">
          <cell r="B38" t="str">
            <v>02-29бис-02-40</v>
          </cell>
          <cell r="C38" t="str">
            <v>Защита втулками трубопровода Н1</v>
          </cell>
          <cell r="D38">
            <v>5294.05</v>
          </cell>
          <cell r="E38">
            <v>5217.8</v>
          </cell>
          <cell r="F38">
            <v>627.98</v>
          </cell>
          <cell r="H38">
            <v>6678.31</v>
          </cell>
          <cell r="K38">
            <v>163.62</v>
          </cell>
          <cell r="L38">
            <v>15.04</v>
          </cell>
          <cell r="M38">
            <v>5548.81</v>
          </cell>
          <cell r="N38">
            <v>3533.72</v>
          </cell>
        </row>
        <row r="39">
          <cell r="B39" t="str">
            <v>02-29бис-02-41</v>
          </cell>
          <cell r="C39" t="str">
            <v>Защита втулками трубопровода Н53</v>
          </cell>
          <cell r="D39">
            <v>1853</v>
          </cell>
          <cell r="E39">
            <v>2031</v>
          </cell>
          <cell r="F39">
            <v>253</v>
          </cell>
          <cell r="H39">
            <v>2679</v>
          </cell>
          <cell r="K39">
            <v>2024</v>
          </cell>
          <cell r="L39">
            <v>1254</v>
          </cell>
          <cell r="M39">
            <v>58.41</v>
          </cell>
          <cell r="N39">
            <v>6.05</v>
          </cell>
        </row>
        <row r="40">
          <cell r="B40" t="str">
            <v>02-29бис-02-44</v>
          </cell>
          <cell r="C40" t="str">
            <v>Монтажные конструкции кабельной эстакады</v>
          </cell>
          <cell r="D40">
            <v>6308</v>
          </cell>
          <cell r="E40">
            <v>5595</v>
          </cell>
          <cell r="F40">
            <v>307</v>
          </cell>
          <cell r="H40">
            <v>42062</v>
          </cell>
          <cell r="K40">
            <v>6615</v>
          </cell>
          <cell r="L40">
            <v>4300</v>
          </cell>
          <cell r="M40">
            <v>208.65</v>
          </cell>
          <cell r="N40">
            <v>7.56</v>
          </cell>
        </row>
        <row r="41">
          <cell r="B41" t="str">
            <v>02-29бис-02-45</v>
          </cell>
          <cell r="C41" t="str">
            <v>Система заземления</v>
          </cell>
          <cell r="D41">
            <v>4425</v>
          </cell>
          <cell r="E41">
            <v>2829</v>
          </cell>
          <cell r="F41">
            <v>293</v>
          </cell>
          <cell r="H41">
            <v>16601</v>
          </cell>
          <cell r="K41">
            <v>4718</v>
          </cell>
          <cell r="L41">
            <v>3029</v>
          </cell>
          <cell r="M41">
            <v>150.03</v>
          </cell>
          <cell r="N41">
            <v>7.12</v>
          </cell>
        </row>
        <row r="42">
          <cell r="B42" t="str">
            <v>916-2105</v>
          </cell>
          <cell r="C42" t="str">
            <v>Монтаж АВР</v>
          </cell>
          <cell r="D42">
            <v>15372</v>
          </cell>
          <cell r="E42">
            <v>33529</v>
          </cell>
          <cell r="F42">
            <v>4974</v>
          </cell>
          <cell r="H42">
            <v>42354</v>
          </cell>
          <cell r="K42">
            <v>21362</v>
          </cell>
          <cell r="L42">
            <v>13015</v>
          </cell>
          <cell r="M42">
            <v>515.96</v>
          </cell>
          <cell r="N42">
            <v>135.56</v>
          </cell>
        </row>
        <row r="43">
          <cell r="B43" t="str">
            <v>917-2015</v>
          </cell>
          <cell r="C43" t="str">
            <v>Монтаж КТПН</v>
          </cell>
          <cell r="D43">
            <v>1868</v>
          </cell>
          <cell r="E43">
            <v>4322</v>
          </cell>
          <cell r="F43">
            <v>581</v>
          </cell>
          <cell r="H43">
            <v>1048</v>
          </cell>
          <cell r="K43">
            <v>2327</v>
          </cell>
          <cell r="L43">
            <v>1592</v>
          </cell>
          <cell r="M43">
            <v>61.8</v>
          </cell>
          <cell r="N43">
            <v>14.28</v>
          </cell>
        </row>
        <row r="44">
          <cell r="B44" t="str">
            <v>918-2015</v>
          </cell>
          <cell r="C44" t="str">
            <v>Монтаж прожекторной мачты</v>
          </cell>
          <cell r="D44">
            <v>10599</v>
          </cell>
          <cell r="E44">
            <v>16097</v>
          </cell>
          <cell r="F44">
            <v>3682</v>
          </cell>
          <cell r="H44">
            <v>131691</v>
          </cell>
          <cell r="K44">
            <v>14094</v>
          </cell>
          <cell r="L44">
            <v>9062</v>
          </cell>
          <cell r="M44">
            <v>360.7</v>
          </cell>
          <cell r="N44">
            <v>99.91</v>
          </cell>
        </row>
        <row r="45">
          <cell r="B45" t="str">
            <v>919-2015</v>
          </cell>
          <cell r="C45" t="str">
            <v>Монтаж сетей электрических</v>
          </cell>
          <cell r="D45">
            <v>38291</v>
          </cell>
          <cell r="E45">
            <v>20735</v>
          </cell>
          <cell r="F45">
            <v>1532</v>
          </cell>
          <cell r="H45">
            <v>309664</v>
          </cell>
          <cell r="K45">
            <v>38699</v>
          </cell>
          <cell r="L45">
            <v>24481</v>
          </cell>
          <cell r="M45">
            <v>1345.01</v>
          </cell>
          <cell r="N45">
            <v>39.590000000000003</v>
          </cell>
        </row>
        <row r="46">
          <cell r="B46" t="str">
            <v>920-2015</v>
          </cell>
          <cell r="C46" t="str">
            <v>Монтаж средств КИПиА БГ</v>
          </cell>
          <cell r="D46">
            <v>12009</v>
          </cell>
          <cell r="E46">
            <v>42465</v>
          </cell>
          <cell r="F46">
            <v>12005</v>
          </cell>
          <cell r="H46">
            <v>47260</v>
          </cell>
          <cell r="K46">
            <v>24014</v>
          </cell>
          <cell r="L46">
            <v>15609</v>
          </cell>
          <cell r="M46">
            <v>397.32</v>
          </cell>
          <cell r="N46">
            <v>334.41</v>
          </cell>
        </row>
        <row r="47">
          <cell r="B47" t="str">
            <v>921-2015</v>
          </cell>
          <cell r="C47" t="str">
            <v>Монтаж средств КИПиА ГЗУ</v>
          </cell>
          <cell r="D47">
            <v>32467</v>
          </cell>
          <cell r="E47">
            <v>95020</v>
          </cell>
          <cell r="F47">
            <v>2615</v>
          </cell>
          <cell r="H47">
            <v>147063</v>
          </cell>
          <cell r="K47">
            <v>58421</v>
          </cell>
          <cell r="L47">
            <v>37995</v>
          </cell>
          <cell r="M47">
            <v>1073.71</v>
          </cell>
          <cell r="N47">
            <v>724.7</v>
          </cell>
        </row>
        <row r="48">
          <cell r="B48" t="str">
            <v>922-2015</v>
          </cell>
          <cell r="C48" t="str">
            <v>Монтаж средств КИПиА УДХ</v>
          </cell>
          <cell r="D48">
            <v>5660</v>
          </cell>
          <cell r="E48">
            <v>17416</v>
          </cell>
          <cell r="F48">
            <v>4656</v>
          </cell>
          <cell r="H48">
            <v>24215</v>
          </cell>
          <cell r="K48">
            <v>10316</v>
          </cell>
          <cell r="L48">
            <v>6705</v>
          </cell>
          <cell r="M48">
            <v>187.31</v>
          </cell>
          <cell r="N48">
            <v>129.75</v>
          </cell>
        </row>
        <row r="49">
          <cell r="B49" t="str">
            <v>923-2015</v>
          </cell>
          <cell r="C49" t="str">
            <v>Сети связи</v>
          </cell>
          <cell r="D49">
            <v>2087</v>
          </cell>
          <cell r="E49">
            <v>182</v>
          </cell>
          <cell r="F49">
            <v>25</v>
          </cell>
          <cell r="H49">
            <v>13424</v>
          </cell>
          <cell r="K49">
            <v>1894</v>
          </cell>
          <cell r="L49">
            <v>1312</v>
          </cell>
          <cell r="M49">
            <v>58.16</v>
          </cell>
          <cell r="N49">
            <v>2.08</v>
          </cell>
        </row>
        <row r="50">
          <cell r="B50" t="str">
            <v>924-2015</v>
          </cell>
          <cell r="C50" t="str">
            <v>Шкаф ЩМП-12</v>
          </cell>
          <cell r="D50">
            <v>3434</v>
          </cell>
          <cell r="E50">
            <v>678</v>
          </cell>
          <cell r="F50">
            <v>84</v>
          </cell>
          <cell r="H50">
            <v>10328</v>
          </cell>
          <cell r="K50">
            <v>3517</v>
          </cell>
          <cell r="L50">
            <v>2286</v>
          </cell>
          <cell r="M50">
            <v>112.98</v>
          </cell>
          <cell r="N50">
            <v>2.12</v>
          </cell>
        </row>
      </sheetData>
      <sheetData sheetId="5">
        <row r="432">
          <cell r="F432">
            <v>4621877</v>
          </cell>
          <cell r="I432">
            <v>1871623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96"/>
  <sheetViews>
    <sheetView tabSelected="1" view="pageBreakPreview" zoomScale="60" zoomScaleNormal="85" workbookViewId="0">
      <selection activeCell="X1" sqref="X1:Y1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55" t="s">
        <v>137</v>
      </c>
      <c r="Y1" s="355"/>
    </row>
    <row r="2" spans="1:27" ht="15.75" x14ac:dyDescent="0.25">
      <c r="A2" s="133"/>
      <c r="X2" s="134"/>
      <c r="Y2" s="134"/>
    </row>
    <row r="3" spans="1:27" x14ac:dyDescent="0.2">
      <c r="A3" s="356" t="s">
        <v>69</v>
      </c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</row>
    <row r="4" spans="1:27" x14ac:dyDescent="0.2">
      <c r="A4" s="355" t="s">
        <v>70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355"/>
      <c r="W4" s="355"/>
      <c r="X4" s="355"/>
      <c r="Y4" s="355"/>
    </row>
    <row r="5" spans="1:27" ht="14.25" x14ac:dyDescent="0.2">
      <c r="A5" s="1" t="s">
        <v>71</v>
      </c>
      <c r="B5" s="357" t="str">
        <f>'[5]см раскладка '!H5</f>
        <v>Обустройство Тайлаковского месторождения нефти.Куст скважин №29бис</v>
      </c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</row>
    <row r="6" spans="1:27" ht="14.25" x14ac:dyDescent="0.2">
      <c r="A6" s="1" t="s">
        <v>72</v>
      </c>
      <c r="B6" s="357" t="str">
        <f>'[5]см раскладка '!I5</f>
        <v>Куст скважин №29бис</v>
      </c>
      <c r="C6" s="358"/>
      <c r="D6" s="358"/>
      <c r="E6" s="358"/>
      <c r="F6" s="358"/>
      <c r="G6" s="358"/>
      <c r="H6" s="358"/>
      <c r="I6" s="358"/>
      <c r="J6" s="358"/>
      <c r="K6" s="358"/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3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41" t="s">
        <v>74</v>
      </c>
      <c r="B10" s="344" t="s">
        <v>75</v>
      </c>
      <c r="C10" s="347" t="s">
        <v>76</v>
      </c>
      <c r="D10" s="350" t="s">
        <v>55</v>
      </c>
      <c r="E10" s="353" t="s">
        <v>77</v>
      </c>
      <c r="F10" s="354"/>
      <c r="G10" s="354"/>
      <c r="H10" s="354"/>
      <c r="I10" s="354"/>
      <c r="J10" s="354"/>
      <c r="K10" s="354"/>
      <c r="L10" s="354"/>
      <c r="M10" s="359" t="s">
        <v>78</v>
      </c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1"/>
    </row>
    <row r="11" spans="1:27" x14ac:dyDescent="0.2">
      <c r="A11" s="342"/>
      <c r="B11" s="345"/>
      <c r="C11" s="348"/>
      <c r="D11" s="351"/>
      <c r="E11" s="348" t="s">
        <v>79</v>
      </c>
      <c r="F11" s="362" t="s">
        <v>80</v>
      </c>
      <c r="G11" s="363"/>
      <c r="H11" s="363"/>
      <c r="I11" s="363"/>
      <c r="J11" s="363"/>
      <c r="K11" s="363"/>
      <c r="L11" s="363"/>
      <c r="M11" s="364" t="s">
        <v>81</v>
      </c>
      <c r="N11" s="366" t="s">
        <v>82</v>
      </c>
      <c r="O11" s="366"/>
      <c r="P11" s="366" t="s">
        <v>83</v>
      </c>
      <c r="Q11" s="366"/>
      <c r="R11" s="367" t="s">
        <v>84</v>
      </c>
      <c r="S11" s="369" t="s">
        <v>85</v>
      </c>
      <c r="T11" s="367" t="s">
        <v>86</v>
      </c>
      <c r="U11" s="371" t="s">
        <v>87</v>
      </c>
      <c r="V11" s="369" t="s">
        <v>88</v>
      </c>
      <c r="W11" s="371" t="s">
        <v>89</v>
      </c>
      <c r="X11" s="371" t="s">
        <v>90</v>
      </c>
      <c r="Y11" s="373" t="s">
        <v>91</v>
      </c>
    </row>
    <row r="12" spans="1:27" ht="75.75" customHeight="1" thickBot="1" x14ac:dyDescent="0.25">
      <c r="A12" s="343"/>
      <c r="B12" s="346"/>
      <c r="C12" s="349"/>
      <c r="D12" s="352"/>
      <c r="E12" s="349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65"/>
      <c r="N12" s="144" t="s">
        <v>97</v>
      </c>
      <c r="O12" s="145" t="s">
        <v>98</v>
      </c>
      <c r="P12" s="144" t="s">
        <v>97</v>
      </c>
      <c r="Q12" s="145" t="s">
        <v>98</v>
      </c>
      <c r="R12" s="368"/>
      <c r="S12" s="370"/>
      <c r="T12" s="368"/>
      <c r="U12" s="372"/>
      <c r="V12" s="370"/>
      <c r="W12" s="372"/>
      <c r="X12" s="372"/>
      <c r="Y12" s="374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306">
        <v>12</v>
      </c>
      <c r="M13" s="321">
        <v>13</v>
      </c>
      <c r="N13" s="150">
        <v>14</v>
      </c>
      <c r="O13" s="150">
        <v>15</v>
      </c>
      <c r="P13" s="150">
        <v>16</v>
      </c>
      <c r="Q13" s="151">
        <v>17</v>
      </c>
      <c r="R13" s="149">
        <v>18</v>
      </c>
      <c r="S13" s="149">
        <v>19</v>
      </c>
      <c r="T13" s="152">
        <v>20</v>
      </c>
      <c r="U13" s="152">
        <v>21</v>
      </c>
      <c r="V13" s="152">
        <v>22</v>
      </c>
      <c r="W13" s="152">
        <v>23</v>
      </c>
      <c r="X13" s="152">
        <v>24</v>
      </c>
      <c r="Y13" s="151">
        <v>25</v>
      </c>
    </row>
    <row r="14" spans="1:27" ht="24.75" customHeight="1" x14ac:dyDescent="0.2">
      <c r="A14" s="153" t="str">
        <f>'[5]см раскладка '!B11</f>
        <v>02-29бис-02-01</v>
      </c>
      <c r="B14" s="154" t="str">
        <f>'[5]см раскладка '!C11</f>
        <v>Устройство основания замерной установки</v>
      </c>
      <c r="C14" s="154"/>
      <c r="D14" s="154"/>
      <c r="E14" s="155">
        <f t="shared" ref="E14:E53" si="0">F14+G14+H14+K14+L14</f>
        <v>33927</v>
      </c>
      <c r="F14" s="155">
        <f>'[5]см раскладка '!H11</f>
        <v>20319</v>
      </c>
      <c r="G14" s="155">
        <f>'[5]см раскладка '!D11</f>
        <v>3493</v>
      </c>
      <c r="H14" s="155">
        <f>'[5]см раскладка '!E11</f>
        <v>3500</v>
      </c>
      <c r="I14" s="155">
        <f>'[5]см раскладка '!G11</f>
        <v>0</v>
      </c>
      <c r="J14" s="155">
        <f>'[5]см раскладка '!F11</f>
        <v>431</v>
      </c>
      <c r="K14" s="155">
        <f>'[5]см раскладка '!K11</f>
        <v>3758</v>
      </c>
      <c r="L14" s="307">
        <f>'[5]см раскладка '!L11</f>
        <v>2857</v>
      </c>
      <c r="M14" s="322">
        <f t="shared" ref="M14:M53" si="1">O14+Q14</f>
        <v>0</v>
      </c>
      <c r="N14" s="155"/>
      <c r="O14" s="155"/>
      <c r="P14" s="155"/>
      <c r="Q14" s="155"/>
      <c r="R14" s="155">
        <f t="shared" ref="R14:R53" si="2">G14*$D$79</f>
        <v>0</v>
      </c>
      <c r="S14" s="156">
        <f>'[5]см раскладка '!M11</f>
        <v>121.55</v>
      </c>
      <c r="T14" s="155">
        <f t="shared" ref="T14:T53" si="3">(H14-I14)*$D$80</f>
        <v>0</v>
      </c>
      <c r="U14" s="155">
        <f t="shared" ref="U14:U53" si="4">J14*$D$79</f>
        <v>0</v>
      </c>
      <c r="V14" s="156">
        <f>'[5]см раскладка '!N11</f>
        <v>11.09</v>
      </c>
      <c r="W14" s="155">
        <f t="shared" ref="W14:W53" si="5">(R14+U14)*$D$85</f>
        <v>0</v>
      </c>
      <c r="X14" s="155">
        <f t="shared" ref="X14:X53" si="6">(R14+U14)*$D$86</f>
        <v>0</v>
      </c>
      <c r="Y14" s="157">
        <f>R14+T14+W14+X14+M14</f>
        <v>0</v>
      </c>
      <c r="AA14" s="158"/>
    </row>
    <row r="15" spans="1:27" ht="24.75" customHeight="1" x14ac:dyDescent="0.2">
      <c r="A15" s="159" t="str">
        <f>'[5]см раскладка '!B12</f>
        <v>02-29бис-02-02</v>
      </c>
      <c r="B15" s="160" t="str">
        <f>'[5]см раскладка '!C12</f>
        <v>Монтаж замерной установки Мера 40-8-400</v>
      </c>
      <c r="C15" s="160"/>
      <c r="D15" s="160"/>
      <c r="E15" s="161">
        <f t="shared" si="0"/>
        <v>9259</v>
      </c>
      <c r="F15" s="161">
        <f>'[5]см раскладка '!H12</f>
        <v>93</v>
      </c>
      <c r="G15" s="161">
        <f>'[5]см раскладка '!D12</f>
        <v>1297</v>
      </c>
      <c r="H15" s="161">
        <f>'[5]см раскладка '!E12</f>
        <v>4196</v>
      </c>
      <c r="I15" s="161">
        <f>'[5]см раскладка '!G12</f>
        <v>0</v>
      </c>
      <c r="J15" s="161">
        <f>'[5]см раскладка '!F12</f>
        <v>678</v>
      </c>
      <c r="K15" s="161">
        <f>'[5]см раскладка '!K12</f>
        <v>2488</v>
      </c>
      <c r="L15" s="308">
        <f>'[5]см раскладка '!L12</f>
        <v>1185</v>
      </c>
      <c r="M15" s="323">
        <f t="shared" si="1"/>
        <v>0</v>
      </c>
      <c r="N15" s="161"/>
      <c r="O15" s="161"/>
      <c r="P15" s="161"/>
      <c r="Q15" s="161"/>
      <c r="R15" s="161">
        <f t="shared" si="2"/>
        <v>0</v>
      </c>
      <c r="S15" s="162">
        <f>'[5]см раскладка '!M12</f>
        <v>42.89</v>
      </c>
      <c r="T15" s="161">
        <f t="shared" si="3"/>
        <v>0</v>
      </c>
      <c r="U15" s="161">
        <f t="shared" si="4"/>
        <v>0</v>
      </c>
      <c r="V15" s="162">
        <f>'[5]см раскладка '!N12</f>
        <v>16.86</v>
      </c>
      <c r="W15" s="161">
        <f t="shared" si="5"/>
        <v>0</v>
      </c>
      <c r="X15" s="161">
        <f t="shared" si="6"/>
        <v>0</v>
      </c>
      <c r="Y15" s="163">
        <f t="shared" ref="Y15:Y17" si="7">R15+T15+W15+X15+M15</f>
        <v>0</v>
      </c>
      <c r="AA15" s="158"/>
    </row>
    <row r="16" spans="1:27" ht="24.75" customHeight="1" x14ac:dyDescent="0.2">
      <c r="A16" s="159" t="str">
        <f>'[5]см раскладка '!B13</f>
        <v>02-29бис-02-03</v>
      </c>
      <c r="B16" s="160" t="str">
        <f>'[5]см раскладка '!C13</f>
        <v>Закрепление емкости V-12,5 м3</v>
      </c>
      <c r="C16" s="160"/>
      <c r="D16" s="160"/>
      <c r="E16" s="161">
        <f t="shared" si="0"/>
        <v>96577</v>
      </c>
      <c r="F16" s="161">
        <f>'[5]см раскладка '!H13</f>
        <v>39406</v>
      </c>
      <c r="G16" s="161">
        <f>'[5]см раскладка '!D13</f>
        <v>17572</v>
      </c>
      <c r="H16" s="161">
        <f>'[5]см раскладка '!E13</f>
        <v>11683</v>
      </c>
      <c r="I16" s="161">
        <f>'[5]см раскладка '!G13</f>
        <v>0</v>
      </c>
      <c r="J16" s="161">
        <f>'[5]см раскладка '!F13</f>
        <v>1979</v>
      </c>
      <c r="K16" s="161">
        <f>'[5]см раскладка '!K13</f>
        <v>17208</v>
      </c>
      <c r="L16" s="308">
        <f>'[5]см раскладка '!L13</f>
        <v>10708</v>
      </c>
      <c r="M16" s="323">
        <f t="shared" si="1"/>
        <v>0</v>
      </c>
      <c r="N16" s="161"/>
      <c r="O16" s="161"/>
      <c r="P16" s="161"/>
      <c r="Q16" s="161"/>
      <c r="R16" s="161">
        <f t="shared" si="2"/>
        <v>0</v>
      </c>
      <c r="S16" s="162">
        <f>'[5]см раскладка '!M13</f>
        <v>717.74</v>
      </c>
      <c r="T16" s="161">
        <f t="shared" si="3"/>
        <v>0</v>
      </c>
      <c r="U16" s="161">
        <f t="shared" si="4"/>
        <v>0</v>
      </c>
      <c r="V16" s="162">
        <f>'[5]см раскладка '!N13</f>
        <v>55.35</v>
      </c>
      <c r="W16" s="161">
        <f t="shared" si="5"/>
        <v>0</v>
      </c>
      <c r="X16" s="161">
        <f t="shared" si="6"/>
        <v>0</v>
      </c>
      <c r="Y16" s="163">
        <f t="shared" si="7"/>
        <v>0</v>
      </c>
      <c r="AA16" s="158"/>
    </row>
    <row r="17" spans="1:27" ht="24.75" customHeight="1" x14ac:dyDescent="0.2">
      <c r="A17" s="159" t="str">
        <f>'[5]см раскладка '!B14</f>
        <v>02-29бис-02-04</v>
      </c>
      <c r="B17" s="160" t="str">
        <f>'[5]см раскладка '!C14</f>
        <v>Монтаж емкости V-12,5м3</v>
      </c>
      <c r="C17" s="160"/>
      <c r="D17" s="160"/>
      <c r="E17" s="161">
        <f t="shared" si="0"/>
        <v>9341</v>
      </c>
      <c r="F17" s="161">
        <f>'[5]см раскладка '!H14</f>
        <v>1766</v>
      </c>
      <c r="G17" s="161">
        <f>'[5]см раскладка '!D14</f>
        <v>2412</v>
      </c>
      <c r="H17" s="161">
        <f>'[5]см раскладка '!E14</f>
        <v>1422</v>
      </c>
      <c r="I17" s="161">
        <f>'[5]см раскладка '!G14</f>
        <v>0</v>
      </c>
      <c r="J17" s="161">
        <f>'[5]см раскладка '!F14</f>
        <v>186</v>
      </c>
      <c r="K17" s="161">
        <f>'[5]см раскладка '!K14</f>
        <v>2182</v>
      </c>
      <c r="L17" s="308">
        <f>'[5]см раскладка '!L14</f>
        <v>1559</v>
      </c>
      <c r="M17" s="323">
        <f t="shared" si="1"/>
        <v>0</v>
      </c>
      <c r="N17" s="161"/>
      <c r="O17" s="161"/>
      <c r="P17" s="161"/>
      <c r="Q17" s="161"/>
      <c r="R17" s="161">
        <f t="shared" si="2"/>
        <v>0</v>
      </c>
      <c r="S17" s="162">
        <f>'[5]см раскладка '!M14</f>
        <v>83.6</v>
      </c>
      <c r="T17" s="161">
        <f t="shared" si="3"/>
        <v>0</v>
      </c>
      <c r="U17" s="161">
        <f t="shared" si="4"/>
        <v>0</v>
      </c>
      <c r="V17" s="162">
        <f>'[5]см раскладка '!N14</f>
        <v>4.57</v>
      </c>
      <c r="W17" s="161">
        <f t="shared" si="5"/>
        <v>0</v>
      </c>
      <c r="X17" s="161">
        <f t="shared" si="6"/>
        <v>0</v>
      </c>
      <c r="Y17" s="163">
        <f t="shared" si="7"/>
        <v>0</v>
      </c>
      <c r="AA17" s="158"/>
    </row>
    <row r="18" spans="1:27" ht="24.75" customHeight="1" x14ac:dyDescent="0.2">
      <c r="A18" s="159" t="str">
        <f>'[5]см раскладка '!B15</f>
        <v>02-29бис-02-05</v>
      </c>
      <c r="B18" s="160" t="str">
        <f>'[5]см раскладка '!C15</f>
        <v>Устройство основания блока УДХ</v>
      </c>
      <c r="C18" s="160"/>
      <c r="D18" s="160"/>
      <c r="E18" s="161">
        <f t="shared" si="0"/>
        <v>55037.409999999996</v>
      </c>
      <c r="F18" s="161">
        <f>'[5]см раскладка '!H15</f>
        <v>32623.279999999999</v>
      </c>
      <c r="G18" s="161">
        <f>'[5]см раскладка '!D15</f>
        <v>5903.1</v>
      </c>
      <c r="H18" s="161">
        <f>'[5]см раскладка '!E15</f>
        <v>5481.67</v>
      </c>
      <c r="I18" s="161">
        <f>'[5]см раскладка '!G15</f>
        <v>0</v>
      </c>
      <c r="J18" s="161">
        <f>'[5]см раскладка '!F15</f>
        <v>666.26</v>
      </c>
      <c r="K18" s="161">
        <f>'[5]см раскладка '!K15</f>
        <v>6246.05</v>
      </c>
      <c r="L18" s="308">
        <f>'[5]см раскладка '!L15</f>
        <v>4783.3100000000004</v>
      </c>
      <c r="M18" s="323">
        <f t="shared" si="1"/>
        <v>0</v>
      </c>
      <c r="N18" s="161"/>
      <c r="O18" s="161"/>
      <c r="P18" s="161"/>
      <c r="Q18" s="161"/>
      <c r="R18" s="161">
        <f t="shared" si="2"/>
        <v>0</v>
      </c>
      <c r="S18" s="162">
        <f>'[5]см раскладка '!M15</f>
        <v>205.59</v>
      </c>
      <c r="T18" s="161">
        <f t="shared" si="3"/>
        <v>0</v>
      </c>
      <c r="U18" s="161">
        <f t="shared" si="4"/>
        <v>0</v>
      </c>
      <c r="V18" s="162">
        <f>'[5]см раскладка '!N15</f>
        <v>16.87</v>
      </c>
      <c r="W18" s="161">
        <f t="shared" si="5"/>
        <v>0</v>
      </c>
      <c r="X18" s="161">
        <f t="shared" si="6"/>
        <v>0</v>
      </c>
      <c r="Y18" s="163">
        <f>R18+T18+W18+X18+M18</f>
        <v>0</v>
      </c>
      <c r="AA18" s="158"/>
    </row>
    <row r="19" spans="1:27" ht="24.75" customHeight="1" x14ac:dyDescent="0.2">
      <c r="A19" s="159" t="str">
        <f>'[5]см раскладка '!B16</f>
        <v>02-29бис-02-06</v>
      </c>
      <c r="B19" s="160" t="str">
        <f>'[5]см раскладка '!C16</f>
        <v>Монтаж установки дозирования химреагента</v>
      </c>
      <c r="C19" s="160"/>
      <c r="D19" s="160"/>
      <c r="E19" s="161">
        <f t="shared" si="0"/>
        <v>4393</v>
      </c>
      <c r="F19" s="161">
        <f>'[5]см раскладка '!H16</f>
        <v>70</v>
      </c>
      <c r="G19" s="161">
        <f>'[5]см раскладка '!D16</f>
        <v>794</v>
      </c>
      <c r="H19" s="161">
        <f>'[5]см раскладка '!E16</f>
        <v>1639</v>
      </c>
      <c r="I19" s="161">
        <f>'[5]см раскладка '!G16</f>
        <v>0</v>
      </c>
      <c r="J19" s="161">
        <f>'[5]см раскладка '!F16</f>
        <v>222</v>
      </c>
      <c r="K19" s="161">
        <f>'[5]см раскладка '!K16</f>
        <v>1280</v>
      </c>
      <c r="L19" s="308">
        <f>'[5]см раскладка '!L16</f>
        <v>610</v>
      </c>
      <c r="M19" s="323">
        <f t="shared" si="1"/>
        <v>0</v>
      </c>
      <c r="N19" s="161"/>
      <c r="O19" s="161"/>
      <c r="P19" s="161"/>
      <c r="Q19" s="161"/>
      <c r="R19" s="161">
        <f t="shared" si="2"/>
        <v>0</v>
      </c>
      <c r="S19" s="162">
        <f>'[5]см раскладка '!M16</f>
        <v>26.28</v>
      </c>
      <c r="T19" s="161">
        <f t="shared" si="3"/>
        <v>0</v>
      </c>
      <c r="U19" s="161">
        <f t="shared" si="4"/>
        <v>0</v>
      </c>
      <c r="V19" s="162">
        <f>'[5]см раскладка '!N16</f>
        <v>5.37</v>
      </c>
      <c r="W19" s="161">
        <f t="shared" si="5"/>
        <v>0</v>
      </c>
      <c r="X19" s="161">
        <f t="shared" si="6"/>
        <v>0</v>
      </c>
      <c r="Y19" s="163">
        <f t="shared" ref="Y19:Y20" si="8">R19+T19+W19+X19+M19</f>
        <v>0</v>
      </c>
      <c r="AA19" s="158"/>
    </row>
    <row r="20" spans="1:27" ht="24.75" customHeight="1" x14ac:dyDescent="0.2">
      <c r="A20" s="159" t="str">
        <f>'[5]см раскладка '!B17</f>
        <v>02-29бис-02-09</v>
      </c>
      <c r="B20" s="160" t="str">
        <f>'[5]см раскладка '!C17</f>
        <v>Устройство основания КТПН</v>
      </c>
      <c r="C20" s="160"/>
      <c r="D20" s="160"/>
      <c r="E20" s="161">
        <f t="shared" si="0"/>
        <v>127958</v>
      </c>
      <c r="F20" s="161">
        <f>'[5]см раскладка '!H17</f>
        <v>76200</v>
      </c>
      <c r="G20" s="161">
        <f>'[5]см раскладка '!D17</f>
        <v>14399</v>
      </c>
      <c r="H20" s="161">
        <f>'[5]см раскладка '!E17</f>
        <v>11377</v>
      </c>
      <c r="I20" s="161">
        <f>'[5]см раскладка '!G17</f>
        <v>0</v>
      </c>
      <c r="J20" s="161">
        <f>'[5]см раскладка '!F17</f>
        <v>1330</v>
      </c>
      <c r="K20" s="161">
        <f>'[5]см раскладка '!K17</f>
        <v>14540</v>
      </c>
      <c r="L20" s="308">
        <f>'[5]см раскладка '!L17</f>
        <v>11442</v>
      </c>
      <c r="M20" s="323">
        <f t="shared" si="1"/>
        <v>0</v>
      </c>
      <c r="N20" s="161"/>
      <c r="O20" s="161"/>
      <c r="P20" s="161"/>
      <c r="Q20" s="161"/>
      <c r="R20" s="161">
        <f t="shared" si="2"/>
        <v>0</v>
      </c>
      <c r="S20" s="162">
        <f>'[5]см раскладка '!M17</f>
        <v>497.72</v>
      </c>
      <c r="T20" s="161">
        <f t="shared" si="3"/>
        <v>0</v>
      </c>
      <c r="U20" s="161">
        <f t="shared" si="4"/>
        <v>0</v>
      </c>
      <c r="V20" s="162">
        <f>'[5]см раскладка '!N17</f>
        <v>32.409999999999997</v>
      </c>
      <c r="W20" s="161">
        <f t="shared" si="5"/>
        <v>0</v>
      </c>
      <c r="X20" s="161">
        <f t="shared" si="6"/>
        <v>0</v>
      </c>
      <c r="Y20" s="163">
        <f t="shared" si="8"/>
        <v>0</v>
      </c>
      <c r="AA20" s="158"/>
    </row>
    <row r="21" spans="1:27" ht="24.75" customHeight="1" x14ac:dyDescent="0.2">
      <c r="A21" s="159" t="str">
        <f>'[5]см раскладка '!B18</f>
        <v>02-29бис-02-11</v>
      </c>
      <c r="B21" s="160" t="str">
        <f>'[5]см раскладка '!C18</f>
        <v>Устройство основания ТМПН и СУ'</v>
      </c>
      <c r="C21" s="160"/>
      <c r="D21" s="160"/>
      <c r="E21" s="161">
        <f t="shared" si="0"/>
        <v>172459</v>
      </c>
      <c r="F21" s="161">
        <f>'[5]см раскладка '!H18</f>
        <v>97022</v>
      </c>
      <c r="G21" s="161">
        <f>'[5]см раскладка '!D18</f>
        <v>21383</v>
      </c>
      <c r="H21" s="161">
        <f>'[5]см раскладка '!E18</f>
        <v>15995</v>
      </c>
      <c r="I21" s="161">
        <f>'[5]см раскладка '!G18</f>
        <v>0</v>
      </c>
      <c r="J21" s="161">
        <f>'[5]см раскладка '!F18</f>
        <v>1912</v>
      </c>
      <c r="K21" s="161">
        <f>'[5]см раскладка '!K18</f>
        <v>21113</v>
      </c>
      <c r="L21" s="308">
        <f>'[5]см раскладка '!L18</f>
        <v>16946</v>
      </c>
      <c r="M21" s="323">
        <f t="shared" si="1"/>
        <v>0</v>
      </c>
      <c r="N21" s="161"/>
      <c r="O21" s="161"/>
      <c r="P21" s="161"/>
      <c r="Q21" s="161"/>
      <c r="R21" s="161">
        <f t="shared" si="2"/>
        <v>0</v>
      </c>
      <c r="S21" s="162">
        <f>'[5]см раскладка '!M18</f>
        <v>736.46</v>
      </c>
      <c r="T21" s="161">
        <f t="shared" si="3"/>
        <v>0</v>
      </c>
      <c r="U21" s="161">
        <f t="shared" si="4"/>
        <v>0</v>
      </c>
      <c r="V21" s="162">
        <f>'[5]см раскладка '!N18</f>
        <v>46.62</v>
      </c>
      <c r="W21" s="161">
        <f t="shared" si="5"/>
        <v>0</v>
      </c>
      <c r="X21" s="161">
        <f t="shared" si="6"/>
        <v>0</v>
      </c>
      <c r="Y21" s="163">
        <f>R21+T21+W21+X21+M21</f>
        <v>0</v>
      </c>
      <c r="AA21" s="158"/>
    </row>
    <row r="22" spans="1:27" ht="24.75" customHeight="1" x14ac:dyDescent="0.2">
      <c r="A22" s="159" t="str">
        <f>'[5]см раскладка '!B19</f>
        <v>02-29бис-02-13</v>
      </c>
      <c r="B22" s="160" t="str">
        <f>'[5]см раскладка '!C19</f>
        <v>Устройство снования АВР</v>
      </c>
      <c r="C22" s="160"/>
      <c r="D22" s="160"/>
      <c r="E22" s="161">
        <f t="shared" si="0"/>
        <v>217228</v>
      </c>
      <c r="F22" s="161">
        <f>'[5]см раскладка '!H19</f>
        <v>109311</v>
      </c>
      <c r="G22" s="161">
        <f>'[5]см раскладка '!D19</f>
        <v>32547</v>
      </c>
      <c r="H22" s="161">
        <f>'[5]см раскладка '!E19</f>
        <v>20553</v>
      </c>
      <c r="I22" s="161">
        <f>'[5]см раскладка '!G19</f>
        <v>0</v>
      </c>
      <c r="J22" s="161">
        <f>'[5]см раскладка '!F19</f>
        <v>2500</v>
      </c>
      <c r="K22" s="161">
        <f>'[5]см раскладка '!K19</f>
        <v>30064</v>
      </c>
      <c r="L22" s="308">
        <f>'[5]см раскладка '!L19</f>
        <v>24753</v>
      </c>
      <c r="M22" s="323">
        <f t="shared" si="1"/>
        <v>0</v>
      </c>
      <c r="N22" s="161"/>
      <c r="O22" s="161"/>
      <c r="P22" s="161"/>
      <c r="Q22" s="161"/>
      <c r="R22" s="161">
        <f t="shared" si="2"/>
        <v>0</v>
      </c>
      <c r="S22" s="162">
        <f>'[5]см раскладка '!M19</f>
        <v>1114.57</v>
      </c>
      <c r="T22" s="161">
        <f t="shared" si="3"/>
        <v>0</v>
      </c>
      <c r="U22" s="161">
        <f t="shared" si="4"/>
        <v>0</v>
      </c>
      <c r="V22" s="162">
        <f>'[5]см раскладка '!N19</f>
        <v>61.65</v>
      </c>
      <c r="W22" s="161">
        <f t="shared" si="5"/>
        <v>0</v>
      </c>
      <c r="X22" s="161">
        <f t="shared" si="6"/>
        <v>0</v>
      </c>
      <c r="Y22" s="163">
        <f t="shared" ref="Y22" si="9">R22+T22+W22+X22+M22</f>
        <v>0</v>
      </c>
      <c r="AA22" s="158"/>
    </row>
    <row r="23" spans="1:27" ht="24.75" customHeight="1" x14ac:dyDescent="0.2">
      <c r="A23" s="159" t="str">
        <f>'[5]см раскладка '!B20</f>
        <v>02-29бис-02-17</v>
      </c>
      <c r="B23" s="160" t="str">
        <f>'[5]см раскладка '!C20</f>
        <v>Устройство эстакады</v>
      </c>
      <c r="C23" s="160"/>
      <c r="D23" s="160"/>
      <c r="E23" s="161">
        <f t="shared" si="0"/>
        <v>252270</v>
      </c>
      <c r="F23" s="161">
        <f>'[5]см раскладка '!H20</f>
        <v>170691</v>
      </c>
      <c r="G23" s="161">
        <f>'[5]см раскладка '!D20</f>
        <v>22953</v>
      </c>
      <c r="H23" s="161">
        <f>'[5]см раскладка '!E20</f>
        <v>16637</v>
      </c>
      <c r="I23" s="161">
        <f>'[5]см раскладка '!G20</f>
        <v>0</v>
      </c>
      <c r="J23" s="161">
        <f>'[5]см раскладка '!F20</f>
        <v>1510</v>
      </c>
      <c r="K23" s="161">
        <f>'[5]см раскладка '!K20</f>
        <v>23860</v>
      </c>
      <c r="L23" s="308">
        <f>'[5]см раскладка '!L20</f>
        <v>18129</v>
      </c>
      <c r="M23" s="323">
        <f t="shared" si="1"/>
        <v>0</v>
      </c>
      <c r="N23" s="161"/>
      <c r="O23" s="161"/>
      <c r="P23" s="161"/>
      <c r="Q23" s="161"/>
      <c r="R23" s="161">
        <f t="shared" si="2"/>
        <v>0</v>
      </c>
      <c r="S23" s="162">
        <f>'[5]см раскладка '!M20</f>
        <v>787.31</v>
      </c>
      <c r="T23" s="161">
        <f t="shared" si="3"/>
        <v>0</v>
      </c>
      <c r="U23" s="161">
        <f t="shared" si="4"/>
        <v>0</v>
      </c>
      <c r="V23" s="162">
        <f>'[5]см раскладка '!N20</f>
        <v>33.770000000000003</v>
      </c>
      <c r="W23" s="161">
        <f t="shared" si="5"/>
        <v>0</v>
      </c>
      <c r="X23" s="161">
        <f t="shared" si="6"/>
        <v>0</v>
      </c>
      <c r="Y23" s="163">
        <f>R23+T23+W23+X23+M23</f>
        <v>0</v>
      </c>
      <c r="AA23" s="158"/>
    </row>
    <row r="24" spans="1:27" ht="24.75" customHeight="1" x14ac:dyDescent="0.2">
      <c r="A24" s="159" t="str">
        <f>'[5]см раскладка '!B21</f>
        <v>02-29бис-02-18</v>
      </c>
      <c r="B24" s="160" t="str">
        <f>'[5]см раскладка '!C21</f>
        <v>Прожекторная мачта 32.5</v>
      </c>
      <c r="C24" s="160"/>
      <c r="D24" s="160"/>
      <c r="E24" s="161">
        <f t="shared" si="0"/>
        <v>169805</v>
      </c>
      <c r="F24" s="161">
        <f>'[5]см раскладка '!H21</f>
        <v>118644</v>
      </c>
      <c r="G24" s="161">
        <f>'[5]см раскладка '!D21</f>
        <v>6021</v>
      </c>
      <c r="H24" s="161">
        <f>'[5]см раскладка '!E21</f>
        <v>27836</v>
      </c>
      <c r="I24" s="161">
        <f>'[5]см раскладка '!G21</f>
        <v>0</v>
      </c>
      <c r="J24" s="161">
        <f>'[5]см раскладка '!F21</f>
        <v>3581</v>
      </c>
      <c r="K24" s="161">
        <f>'[5]см раскладка '!K21</f>
        <v>11123</v>
      </c>
      <c r="L24" s="308">
        <f>'[5]см раскладка '!L21</f>
        <v>6181</v>
      </c>
      <c r="M24" s="323">
        <f t="shared" si="1"/>
        <v>0</v>
      </c>
      <c r="N24" s="161"/>
      <c r="O24" s="161"/>
      <c r="P24" s="161"/>
      <c r="Q24" s="161"/>
      <c r="R24" s="161">
        <f t="shared" si="2"/>
        <v>0</v>
      </c>
      <c r="S24" s="162">
        <f>'[5]см раскладка '!M21</f>
        <v>195.05</v>
      </c>
      <c r="T24" s="161">
        <f t="shared" si="3"/>
        <v>0</v>
      </c>
      <c r="U24" s="161">
        <f t="shared" si="4"/>
        <v>0</v>
      </c>
      <c r="V24" s="162">
        <f>'[5]см раскладка '!N21</f>
        <v>89.17</v>
      </c>
      <c r="W24" s="161">
        <f t="shared" si="5"/>
        <v>0</v>
      </c>
      <c r="X24" s="161">
        <f t="shared" si="6"/>
        <v>0</v>
      </c>
      <c r="Y24" s="163">
        <f t="shared" ref="Y24:Y26" si="10">R24+T24+W24+X24+M24</f>
        <v>0</v>
      </c>
      <c r="AA24" s="158"/>
    </row>
    <row r="25" spans="1:27" ht="24.75" customHeight="1" x14ac:dyDescent="0.2">
      <c r="A25" s="159" t="str">
        <f>'[5]см раскладка '!B22</f>
        <v>02-29бис-02-19</v>
      </c>
      <c r="B25" s="160" t="str">
        <f>'[5]см раскладка '!C22</f>
        <v>Установка опор Кт10-1-Р</v>
      </c>
      <c r="C25" s="160"/>
      <c r="D25" s="160"/>
      <c r="E25" s="161">
        <f t="shared" si="0"/>
        <v>63094.510000000009</v>
      </c>
      <c r="F25" s="161">
        <f>'[5]см раскладка '!H22</f>
        <v>39887.800000000003</v>
      </c>
      <c r="G25" s="161">
        <f>'[5]см раскладка '!D22</f>
        <v>6430.02</v>
      </c>
      <c r="H25" s="161">
        <f>'[5]см раскладка '!E22</f>
        <v>5697.26</v>
      </c>
      <c r="I25" s="161">
        <f>'[5]см раскладка '!G22</f>
        <v>0</v>
      </c>
      <c r="J25" s="161">
        <f>'[5]см раскладка '!F22</f>
        <v>589.86</v>
      </c>
      <c r="K25" s="161">
        <f>'[5]см раскладка '!K22</f>
        <v>6325</v>
      </c>
      <c r="L25" s="308">
        <f>'[5]см раскладка '!L22</f>
        <v>4754.43</v>
      </c>
      <c r="M25" s="323">
        <f t="shared" si="1"/>
        <v>0</v>
      </c>
      <c r="N25" s="161"/>
      <c r="O25" s="161"/>
      <c r="P25" s="161"/>
      <c r="Q25" s="161"/>
      <c r="R25" s="161">
        <f t="shared" si="2"/>
        <v>0</v>
      </c>
      <c r="S25" s="162">
        <f>'[5]см раскладка '!M22</f>
        <v>222.99</v>
      </c>
      <c r="T25" s="161">
        <f t="shared" si="3"/>
        <v>0</v>
      </c>
      <c r="U25" s="161">
        <f t="shared" si="4"/>
        <v>0</v>
      </c>
      <c r="V25" s="162">
        <f>'[5]см раскладка '!N22</f>
        <v>14.97</v>
      </c>
      <c r="W25" s="161">
        <f t="shared" si="5"/>
        <v>0</v>
      </c>
      <c r="X25" s="161">
        <f t="shared" si="6"/>
        <v>0</v>
      </c>
      <c r="Y25" s="163">
        <f t="shared" si="10"/>
        <v>0</v>
      </c>
      <c r="AA25" s="158"/>
    </row>
    <row r="26" spans="1:27" ht="24.75" customHeight="1" x14ac:dyDescent="0.2">
      <c r="A26" s="159" t="str">
        <f>'[5]см раскладка '!B23</f>
        <v>02-29бис-02-20</v>
      </c>
      <c r="B26" s="160" t="str">
        <f>'[5]см раскладка '!C23</f>
        <v>Ограждение узлов задвижек</v>
      </c>
      <c r="C26" s="160"/>
      <c r="D26" s="160"/>
      <c r="E26" s="161">
        <f t="shared" si="0"/>
        <v>65373</v>
      </c>
      <c r="F26" s="161">
        <f>'[5]см раскладка '!H23</f>
        <v>40292</v>
      </c>
      <c r="G26" s="161">
        <f>'[5]см раскладка '!D23</f>
        <v>6845</v>
      </c>
      <c r="H26" s="161">
        <f>'[5]см раскладка '!E23</f>
        <v>5864</v>
      </c>
      <c r="I26" s="161">
        <f>'[5]см раскладка '!G23</f>
        <v>0</v>
      </c>
      <c r="J26" s="161">
        <f>'[5]см раскладка '!F23</f>
        <v>666</v>
      </c>
      <c r="K26" s="161">
        <f>'[5]см раскладка '!K23</f>
        <v>6899</v>
      </c>
      <c r="L26" s="308">
        <f>'[5]см раскладка '!L23</f>
        <v>5473</v>
      </c>
      <c r="M26" s="323">
        <f t="shared" si="1"/>
        <v>0</v>
      </c>
      <c r="N26" s="161"/>
      <c r="O26" s="161"/>
      <c r="P26" s="161"/>
      <c r="Q26" s="161"/>
      <c r="R26" s="161">
        <f t="shared" si="2"/>
        <v>0</v>
      </c>
      <c r="S26" s="162">
        <f>'[5]см раскладка '!M23</f>
        <v>237.61</v>
      </c>
      <c r="T26" s="161">
        <f t="shared" si="3"/>
        <v>0</v>
      </c>
      <c r="U26" s="161">
        <f t="shared" si="4"/>
        <v>0</v>
      </c>
      <c r="V26" s="162">
        <f>'[5]см раскладка '!N23</f>
        <v>15.65</v>
      </c>
      <c r="W26" s="161">
        <f t="shared" si="5"/>
        <v>0</v>
      </c>
      <c r="X26" s="161">
        <f t="shared" si="6"/>
        <v>0</v>
      </c>
      <c r="Y26" s="163">
        <f t="shared" si="10"/>
        <v>0</v>
      </c>
      <c r="AA26" s="158"/>
    </row>
    <row r="27" spans="1:27" ht="24.75" customHeight="1" x14ac:dyDescent="0.2">
      <c r="A27" s="159" t="str">
        <f>'[5]см раскладка '!B24</f>
        <v>02-29бис-02-21</v>
      </c>
      <c r="B27" s="160" t="str">
        <f>'[5]см раскладка '!C24</f>
        <v>Установка молниеотвода М1</v>
      </c>
      <c r="C27" s="160"/>
      <c r="D27" s="160"/>
      <c r="E27" s="161">
        <f t="shared" si="0"/>
        <v>19761</v>
      </c>
      <c r="F27" s="161">
        <f>'[5]см раскладка '!H24</f>
        <v>10036</v>
      </c>
      <c r="G27" s="161">
        <f>'[5]см раскладка '!D24</f>
        <v>2360</v>
      </c>
      <c r="H27" s="161">
        <f>'[5]см раскладка '!E24</f>
        <v>3056</v>
      </c>
      <c r="I27" s="161">
        <f>'[5]см раскладка '!G24</f>
        <v>0</v>
      </c>
      <c r="J27" s="161">
        <f>'[5]см раскладка '!F24</f>
        <v>351</v>
      </c>
      <c r="K27" s="161">
        <f>'[5]см раскладка '!K24</f>
        <v>2526</v>
      </c>
      <c r="L27" s="308">
        <f>'[5]см раскладка '!L24</f>
        <v>1783</v>
      </c>
      <c r="M27" s="323">
        <f t="shared" si="1"/>
        <v>0</v>
      </c>
      <c r="N27" s="161"/>
      <c r="O27" s="161"/>
      <c r="P27" s="161"/>
      <c r="Q27" s="161"/>
      <c r="R27" s="161">
        <f t="shared" si="2"/>
        <v>0</v>
      </c>
      <c r="S27" s="162">
        <f>'[5]см раскладка '!M24</f>
        <v>78.37</v>
      </c>
      <c r="T27" s="161">
        <f t="shared" si="3"/>
        <v>0</v>
      </c>
      <c r="U27" s="161">
        <f t="shared" si="4"/>
        <v>0</v>
      </c>
      <c r="V27" s="162">
        <f>'[5]см раскладка '!N24</f>
        <v>8.8800000000000008</v>
      </c>
      <c r="W27" s="161">
        <f t="shared" si="5"/>
        <v>0</v>
      </c>
      <c r="X27" s="161">
        <f t="shared" si="6"/>
        <v>0</v>
      </c>
      <c r="Y27" s="163">
        <f>R27+T27+W27+X27+M27</f>
        <v>0</v>
      </c>
      <c r="AA27" s="158"/>
    </row>
    <row r="28" spans="1:27" ht="24.75" customHeight="1" x14ac:dyDescent="0.2">
      <c r="A28" s="159" t="str">
        <f>'[5]см раскладка '!B25</f>
        <v>02-29бис-02-25</v>
      </c>
      <c r="B28" s="160" t="str">
        <f>'[5]см раскладка '!C25</f>
        <v>Трубопроводы производственной канализации К3</v>
      </c>
      <c r="C28" s="160"/>
      <c r="D28" s="160"/>
      <c r="E28" s="161">
        <f t="shared" si="0"/>
        <v>39750</v>
      </c>
      <c r="F28" s="161">
        <f>'[5]см раскладка '!H25</f>
        <v>18368</v>
      </c>
      <c r="G28" s="161">
        <f>'[5]см раскладка '!D25</f>
        <v>4998</v>
      </c>
      <c r="H28" s="161">
        <f>'[5]см раскладка '!E25</f>
        <v>7218</v>
      </c>
      <c r="I28" s="161">
        <f>'[5]см раскладка '!G25</f>
        <v>0</v>
      </c>
      <c r="J28" s="161">
        <f>'[5]см раскладка '!F25</f>
        <v>824</v>
      </c>
      <c r="K28" s="161">
        <f>'[5]см раскладка '!K25</f>
        <v>5448</v>
      </c>
      <c r="L28" s="308">
        <f>'[5]см раскладка '!L25</f>
        <v>3718</v>
      </c>
      <c r="M28" s="323">
        <f t="shared" si="1"/>
        <v>0</v>
      </c>
      <c r="N28" s="161"/>
      <c r="O28" s="161"/>
      <c r="P28" s="161"/>
      <c r="Q28" s="161"/>
      <c r="R28" s="161">
        <f t="shared" si="2"/>
        <v>0</v>
      </c>
      <c r="S28" s="162">
        <f>'[5]см раскладка '!M25</f>
        <v>168.83</v>
      </c>
      <c r="T28" s="161">
        <f t="shared" si="3"/>
        <v>0</v>
      </c>
      <c r="U28" s="161">
        <f t="shared" si="4"/>
        <v>0</v>
      </c>
      <c r="V28" s="162">
        <f>'[5]см раскладка '!N25</f>
        <v>20.37</v>
      </c>
      <c r="W28" s="161">
        <f t="shared" si="5"/>
        <v>0</v>
      </c>
      <c r="X28" s="161">
        <f t="shared" si="6"/>
        <v>0</v>
      </c>
      <c r="Y28" s="163">
        <f t="shared" ref="Y28:Y30" si="11">R28+T28+W28+X28+M28</f>
        <v>0</v>
      </c>
      <c r="AA28" s="158"/>
    </row>
    <row r="29" spans="1:27" ht="24.75" customHeight="1" x14ac:dyDescent="0.2">
      <c r="A29" s="159" t="str">
        <f>'[5]см раскладка '!B26</f>
        <v>02-29бис-02-26</v>
      </c>
      <c r="B29" s="160" t="str">
        <f>'[5]см раскладка '!C26</f>
        <v>Колодец с гидрозатвором Гз1</v>
      </c>
      <c r="C29" s="160"/>
      <c r="D29" s="160"/>
      <c r="E29" s="161">
        <f t="shared" si="0"/>
        <v>62485</v>
      </c>
      <c r="F29" s="161">
        <f>'[5]см раскладка '!H26</f>
        <v>28795</v>
      </c>
      <c r="G29" s="161">
        <f>'[5]см раскладка '!D26</f>
        <v>9645</v>
      </c>
      <c r="H29" s="161">
        <f>'[5]см раскладка '!E26</f>
        <v>7787</v>
      </c>
      <c r="I29" s="161">
        <f>'[5]см раскладка '!G26</f>
        <v>0</v>
      </c>
      <c r="J29" s="161">
        <f>'[5]см раскладка '!F26</f>
        <v>856</v>
      </c>
      <c r="K29" s="161">
        <f>'[5]см раскладка '!K26</f>
        <v>8656</v>
      </c>
      <c r="L29" s="308">
        <f>'[5]см раскладка '!L26</f>
        <v>7602</v>
      </c>
      <c r="M29" s="323">
        <f t="shared" si="1"/>
        <v>0</v>
      </c>
      <c r="N29" s="161"/>
      <c r="O29" s="161"/>
      <c r="P29" s="161"/>
      <c r="Q29" s="161"/>
      <c r="R29" s="161">
        <f t="shared" si="2"/>
        <v>0</v>
      </c>
      <c r="S29" s="162">
        <f>'[5]см раскладка '!M26</f>
        <v>329.69</v>
      </c>
      <c r="T29" s="161">
        <f t="shared" si="3"/>
        <v>0</v>
      </c>
      <c r="U29" s="161">
        <f t="shared" si="4"/>
        <v>0</v>
      </c>
      <c r="V29" s="162">
        <f>'[5]см раскладка '!N26</f>
        <v>21.52</v>
      </c>
      <c r="W29" s="161">
        <f t="shared" si="5"/>
        <v>0</v>
      </c>
      <c r="X29" s="161">
        <f t="shared" si="6"/>
        <v>0</v>
      </c>
      <c r="Y29" s="163">
        <f t="shared" si="11"/>
        <v>0</v>
      </c>
      <c r="AA29" s="158"/>
    </row>
    <row r="30" spans="1:27" ht="24.75" customHeight="1" x14ac:dyDescent="0.2">
      <c r="A30" s="159" t="str">
        <f>'[5]см раскладка '!B27</f>
        <v>02-29бис-02-27</v>
      </c>
      <c r="B30" s="160" t="str">
        <f>'[5]см раскладка '!C27</f>
        <v>Колодец с гидрозатвором Гз2</v>
      </c>
      <c r="C30" s="160"/>
      <c r="D30" s="160"/>
      <c r="E30" s="161">
        <f>F30+G30+H30+K30+L30</f>
        <v>65930</v>
      </c>
      <c r="F30" s="161">
        <f>'[5]см раскладка '!H27</f>
        <v>30357</v>
      </c>
      <c r="G30" s="161">
        <f>'[5]см раскладка '!D27</f>
        <v>10185</v>
      </c>
      <c r="H30" s="161">
        <f>'[5]см раскладка '!E27</f>
        <v>8235</v>
      </c>
      <c r="I30" s="161">
        <f>'[5]см раскладка '!G27</f>
        <v>0</v>
      </c>
      <c r="J30" s="161">
        <f>'[5]см раскладка '!F27</f>
        <v>903</v>
      </c>
      <c r="K30" s="161">
        <f>'[5]см раскладка '!K27</f>
        <v>9126</v>
      </c>
      <c r="L30" s="308">
        <f>'[5]см раскладка '!L27</f>
        <v>8027</v>
      </c>
      <c r="M30" s="323">
        <f t="shared" si="1"/>
        <v>0</v>
      </c>
      <c r="N30" s="161"/>
      <c r="O30" s="161"/>
      <c r="P30" s="161"/>
      <c r="Q30" s="161"/>
      <c r="R30" s="161">
        <f t="shared" si="2"/>
        <v>0</v>
      </c>
      <c r="S30" s="162">
        <f>'[5]см раскладка '!M27</f>
        <v>348.07</v>
      </c>
      <c r="T30" s="161">
        <f t="shared" si="3"/>
        <v>0</v>
      </c>
      <c r="U30" s="161">
        <f t="shared" si="4"/>
        <v>0</v>
      </c>
      <c r="V30" s="162">
        <f>'[5]см раскладка '!N27</f>
        <v>22.69</v>
      </c>
      <c r="W30" s="161">
        <f t="shared" si="5"/>
        <v>0</v>
      </c>
      <c r="X30" s="161">
        <f t="shared" si="6"/>
        <v>0</v>
      </c>
      <c r="Y30" s="163">
        <f t="shared" si="11"/>
        <v>0</v>
      </c>
      <c r="AA30" s="158"/>
    </row>
    <row r="31" spans="1:27" ht="24.75" customHeight="1" x14ac:dyDescent="0.2">
      <c r="A31" s="159" t="str">
        <f>'[5]см раскладка '!B28</f>
        <v>02-29бис-02-30</v>
      </c>
      <c r="B31" s="160" t="str">
        <f>'[5]см раскладка '!C28</f>
        <v>Нефтесборный трубопровод от замерной установки - Н1</v>
      </c>
      <c r="C31" s="160"/>
      <c r="D31" s="160"/>
      <c r="E31" s="161">
        <f t="shared" si="0"/>
        <v>111088.92</v>
      </c>
      <c r="F31" s="161">
        <f>'[5]см раскладка '!H28</f>
        <v>58786.86</v>
      </c>
      <c r="G31" s="161">
        <f>'[5]см раскладка '!D28</f>
        <v>13657.22</v>
      </c>
      <c r="H31" s="161">
        <f>'[5]см раскладка '!E28</f>
        <v>16257.7</v>
      </c>
      <c r="I31" s="161">
        <f>'[5]см раскладка '!G28</f>
        <v>0</v>
      </c>
      <c r="J31" s="161">
        <f>'[5]см раскладка '!F28</f>
        <v>1732.05</v>
      </c>
      <c r="K31" s="161">
        <f>'[5]см раскладка '!K28</f>
        <v>13147.86</v>
      </c>
      <c r="L31" s="308">
        <f>'[5]см раскладка '!L28</f>
        <v>9239.2800000000007</v>
      </c>
      <c r="M31" s="323">
        <f t="shared" si="1"/>
        <v>0</v>
      </c>
      <c r="N31" s="161"/>
      <c r="O31" s="161"/>
      <c r="P31" s="161"/>
      <c r="Q31" s="161"/>
      <c r="R31" s="161">
        <f t="shared" si="2"/>
        <v>0</v>
      </c>
      <c r="S31" s="162">
        <f>'[5]см раскладка '!M28</f>
        <v>356.73</v>
      </c>
      <c r="T31" s="161">
        <f t="shared" si="3"/>
        <v>0</v>
      </c>
      <c r="U31" s="161">
        <f t="shared" si="4"/>
        <v>0</v>
      </c>
      <c r="V31" s="162">
        <f>'[5]см раскладка '!N28</f>
        <v>33.64</v>
      </c>
      <c r="W31" s="161">
        <f t="shared" si="5"/>
        <v>0</v>
      </c>
      <c r="X31" s="161">
        <f t="shared" si="6"/>
        <v>0</v>
      </c>
      <c r="Y31" s="163">
        <f>R31+T31+W31+X31+M31</f>
        <v>0</v>
      </c>
      <c r="AA31" s="158"/>
    </row>
    <row r="32" spans="1:27" ht="24.75" customHeight="1" x14ac:dyDescent="0.2">
      <c r="A32" s="159" t="str">
        <f>'[5]см раскладка '!B29</f>
        <v>02-29бис-02-31</v>
      </c>
      <c r="B32" s="160" t="str">
        <f>'[5]см раскладка '!C29</f>
        <v>Выкидной трубопровод от нефтяных скважин к ЗУ - Н2</v>
      </c>
      <c r="C32" s="160"/>
      <c r="D32" s="160"/>
      <c r="E32" s="161">
        <f t="shared" si="0"/>
        <v>171072</v>
      </c>
      <c r="F32" s="161">
        <f>'[5]см раскладка '!H29</f>
        <v>75865</v>
      </c>
      <c r="G32" s="161">
        <f>'[5]см раскладка '!D29</f>
        <v>21788</v>
      </c>
      <c r="H32" s="161">
        <f>'[5]см раскладка '!E29</f>
        <v>35703</v>
      </c>
      <c r="I32" s="161">
        <f>'[5]см раскладка '!G29</f>
        <v>0</v>
      </c>
      <c r="J32" s="161">
        <f>'[5]см раскладка '!F29</f>
        <v>3902</v>
      </c>
      <c r="K32" s="161">
        <f>'[5]см раскладка '!K29</f>
        <v>22311</v>
      </c>
      <c r="L32" s="308">
        <f>'[5]см раскладка '!L29</f>
        <v>15405</v>
      </c>
      <c r="M32" s="323">
        <f t="shared" si="1"/>
        <v>0</v>
      </c>
      <c r="N32" s="161"/>
      <c r="O32" s="161"/>
      <c r="P32" s="161"/>
      <c r="Q32" s="161"/>
      <c r="R32" s="161">
        <f t="shared" si="2"/>
        <v>0</v>
      </c>
      <c r="S32" s="162">
        <f>'[5]см раскладка '!M29</f>
        <v>557.04</v>
      </c>
      <c r="T32" s="161">
        <f t="shared" si="3"/>
        <v>0</v>
      </c>
      <c r="U32" s="161">
        <f t="shared" si="4"/>
        <v>0</v>
      </c>
      <c r="V32" s="162">
        <f>'[5]см раскладка '!N29</f>
        <v>70.31</v>
      </c>
      <c r="W32" s="161">
        <f t="shared" si="5"/>
        <v>0</v>
      </c>
      <c r="X32" s="161">
        <f t="shared" si="6"/>
        <v>0</v>
      </c>
      <c r="Y32" s="163">
        <f t="shared" ref="Y32:Y34" si="12">R32+T32+W32+X32+M32</f>
        <v>0</v>
      </c>
      <c r="AA32" s="158"/>
    </row>
    <row r="33" spans="1:27" ht="24.75" customHeight="1" x14ac:dyDescent="0.2">
      <c r="A33" s="159" t="str">
        <f>'[5]см раскладка '!B30</f>
        <v>02-29бис-02-32</v>
      </c>
      <c r="B33" s="160" t="str">
        <f>'[5]см раскладка '!C30</f>
        <v>Трубопровод откачки нефти из дренажной емкости - Н52</v>
      </c>
      <c r="C33" s="160"/>
      <c r="D33" s="160"/>
      <c r="E33" s="161">
        <f t="shared" si="0"/>
        <v>8133</v>
      </c>
      <c r="F33" s="161">
        <f>'[5]см раскладка '!H30</f>
        <v>4230</v>
      </c>
      <c r="G33" s="161">
        <f>'[5]см раскладка '!D30</f>
        <v>1178</v>
      </c>
      <c r="H33" s="161">
        <f>'[5]см раскладка '!E30</f>
        <v>896</v>
      </c>
      <c r="I33" s="161">
        <f>'[5]см раскладка '!G30</f>
        <v>0</v>
      </c>
      <c r="J33" s="161">
        <f>'[5]см раскладка '!F30</f>
        <v>84</v>
      </c>
      <c r="K33" s="161">
        <f>'[5]см раскладка '!K30</f>
        <v>1068</v>
      </c>
      <c r="L33" s="308">
        <f>'[5]см раскладка '!L30</f>
        <v>761</v>
      </c>
      <c r="M33" s="323">
        <f t="shared" si="1"/>
        <v>0</v>
      </c>
      <c r="N33" s="161"/>
      <c r="O33" s="161"/>
      <c r="P33" s="161"/>
      <c r="Q33" s="161"/>
      <c r="R33" s="161">
        <f t="shared" si="2"/>
        <v>0</v>
      </c>
      <c r="S33" s="162">
        <f>'[5]см раскладка '!M30</f>
        <v>35.58</v>
      </c>
      <c r="T33" s="161">
        <f t="shared" si="3"/>
        <v>0</v>
      </c>
      <c r="U33" s="161">
        <f t="shared" si="4"/>
        <v>0</v>
      </c>
      <c r="V33" s="162">
        <f>'[5]см раскладка '!N30</f>
        <v>1.94</v>
      </c>
      <c r="W33" s="161">
        <f t="shared" si="5"/>
        <v>0</v>
      </c>
      <c r="X33" s="161">
        <f t="shared" si="6"/>
        <v>0</v>
      </c>
      <c r="Y33" s="163">
        <f t="shared" si="12"/>
        <v>0</v>
      </c>
      <c r="AA33" s="158"/>
    </row>
    <row r="34" spans="1:27" ht="24.75" customHeight="1" x14ac:dyDescent="0.2">
      <c r="A34" s="159" t="str">
        <f>'[5]см раскладка '!B31</f>
        <v>02-29бис-02-33</v>
      </c>
      <c r="B34" s="160" t="str">
        <f>'[5]см раскладка '!C31</f>
        <v>Трубопровод закачки жидкости в нефтегазопровод - Н53</v>
      </c>
      <c r="C34" s="160"/>
      <c r="D34" s="160"/>
      <c r="E34" s="161">
        <f t="shared" si="0"/>
        <v>45726</v>
      </c>
      <c r="F34" s="161">
        <f>'[5]см раскладка '!H31</f>
        <v>22149</v>
      </c>
      <c r="G34" s="161">
        <f>'[5]см раскладка '!D31</f>
        <v>5730</v>
      </c>
      <c r="H34" s="161">
        <f>'[5]см раскладка '!E31</f>
        <v>8123</v>
      </c>
      <c r="I34" s="161">
        <f>'[5]см раскладка '!G31</f>
        <v>0</v>
      </c>
      <c r="J34" s="161">
        <f>'[5]см раскладка '!F31</f>
        <v>888</v>
      </c>
      <c r="K34" s="161">
        <f>'[5]см раскладка '!K31</f>
        <v>5732</v>
      </c>
      <c r="L34" s="308">
        <f>'[5]см раскладка '!L31</f>
        <v>3992</v>
      </c>
      <c r="M34" s="323">
        <f t="shared" si="1"/>
        <v>0</v>
      </c>
      <c r="N34" s="161"/>
      <c r="O34" s="161"/>
      <c r="P34" s="161"/>
      <c r="Q34" s="161"/>
      <c r="R34" s="161">
        <f t="shared" si="2"/>
        <v>0</v>
      </c>
      <c r="S34" s="162">
        <f>'[5]см раскладка '!M31</f>
        <v>151.97</v>
      </c>
      <c r="T34" s="161">
        <f t="shared" si="3"/>
        <v>0</v>
      </c>
      <c r="U34" s="161">
        <f t="shared" si="4"/>
        <v>0</v>
      </c>
      <c r="V34" s="162">
        <f>'[5]см раскладка '!N31</f>
        <v>16.37</v>
      </c>
      <c r="W34" s="161">
        <f t="shared" si="5"/>
        <v>0</v>
      </c>
      <c r="X34" s="161">
        <f t="shared" si="6"/>
        <v>0</v>
      </c>
      <c r="Y34" s="163">
        <f t="shared" si="12"/>
        <v>0</v>
      </c>
      <c r="AA34" s="158"/>
    </row>
    <row r="35" spans="1:27" ht="24.75" customHeight="1" x14ac:dyDescent="0.2">
      <c r="A35" s="159" t="str">
        <f>'[5]см раскладка '!B32</f>
        <v>02-29бис-02-34</v>
      </c>
      <c r="B35" s="160" t="str">
        <f>'[5]см раскладка '!C32</f>
        <v>Трубопровод газа с ППК в дренажную емкость - Г19</v>
      </c>
      <c r="C35" s="160"/>
      <c r="D35" s="160"/>
      <c r="E35" s="161">
        <f t="shared" si="0"/>
        <v>33833</v>
      </c>
      <c r="F35" s="161">
        <f>'[5]см раскладка '!H32</f>
        <v>12547</v>
      </c>
      <c r="G35" s="161">
        <f>'[5]см раскладка '!D32</f>
        <v>5612</v>
      </c>
      <c r="H35" s="161">
        <f>'[5]см раскладка '!E32</f>
        <v>6626</v>
      </c>
      <c r="I35" s="161">
        <f>'[5]см раскладка '!G32</f>
        <v>0</v>
      </c>
      <c r="J35" s="161">
        <f>'[5]см раскладка '!F32</f>
        <v>629</v>
      </c>
      <c r="K35" s="161">
        <f>'[5]см раскладка '!K32</f>
        <v>5289</v>
      </c>
      <c r="L35" s="308">
        <f>'[5]см раскладка '!L32</f>
        <v>3759</v>
      </c>
      <c r="M35" s="323">
        <f t="shared" si="1"/>
        <v>0</v>
      </c>
      <c r="N35" s="161"/>
      <c r="O35" s="161"/>
      <c r="P35" s="161"/>
      <c r="Q35" s="161"/>
      <c r="R35" s="161">
        <f t="shared" si="2"/>
        <v>0</v>
      </c>
      <c r="S35" s="162">
        <f>'[5]см раскладка '!M32</f>
        <v>166.1</v>
      </c>
      <c r="T35" s="161">
        <f t="shared" si="3"/>
        <v>0</v>
      </c>
      <c r="U35" s="161">
        <f t="shared" si="4"/>
        <v>0</v>
      </c>
      <c r="V35" s="162">
        <f>'[5]см раскладка '!N32</f>
        <v>14.7</v>
      </c>
      <c r="W35" s="161">
        <f t="shared" si="5"/>
        <v>0</v>
      </c>
      <c r="X35" s="161">
        <f t="shared" si="6"/>
        <v>0</v>
      </c>
      <c r="Y35" s="163">
        <f>R35+T35+W35+X35+M35</f>
        <v>0</v>
      </c>
      <c r="AA35" s="158"/>
    </row>
    <row r="36" spans="1:27" ht="24.75" customHeight="1" x14ac:dyDescent="0.2">
      <c r="A36" s="159" t="str">
        <f>'[5]см раскладка '!B33</f>
        <v>02-29бис-02-35</v>
      </c>
      <c r="B36" s="160" t="str">
        <f>'[5]см раскладка '!C33</f>
        <v>Трубопровод дренажа - Д1</v>
      </c>
      <c r="C36" s="160"/>
      <c r="D36" s="160"/>
      <c r="E36" s="161">
        <f t="shared" si="0"/>
        <v>26199.25</v>
      </c>
      <c r="F36" s="161">
        <f>'[5]см раскладка '!H33</f>
        <v>7017.1</v>
      </c>
      <c r="G36" s="161">
        <f>'[5]см раскладка '!D33</f>
        <v>4996.54</v>
      </c>
      <c r="H36" s="161">
        <f>'[5]см раскладка '!E33</f>
        <v>6076.61</v>
      </c>
      <c r="I36" s="161">
        <f>'[5]см раскладка '!G33</f>
        <v>0</v>
      </c>
      <c r="J36" s="161">
        <f>'[5]см раскладка '!F33</f>
        <v>603.98</v>
      </c>
      <c r="K36" s="161">
        <f>'[5]см раскладка '!K33</f>
        <v>4739.2</v>
      </c>
      <c r="L36" s="308">
        <f>'[5]см раскладка '!L33</f>
        <v>3369.8</v>
      </c>
      <c r="M36" s="323">
        <f t="shared" si="1"/>
        <v>0</v>
      </c>
      <c r="N36" s="161"/>
      <c r="O36" s="161"/>
      <c r="P36" s="161"/>
      <c r="Q36" s="161"/>
      <c r="R36" s="161">
        <f t="shared" si="2"/>
        <v>0</v>
      </c>
      <c r="S36" s="162">
        <f>'[5]см раскладка '!M33</f>
        <v>147.1</v>
      </c>
      <c r="T36" s="161">
        <f t="shared" si="3"/>
        <v>0</v>
      </c>
      <c r="U36" s="161">
        <f t="shared" si="4"/>
        <v>0</v>
      </c>
      <c r="V36" s="162">
        <f>'[5]см раскладка '!N33</f>
        <v>13.22</v>
      </c>
      <c r="W36" s="161">
        <f t="shared" si="5"/>
        <v>0</v>
      </c>
      <c r="X36" s="161">
        <f t="shared" si="6"/>
        <v>0</v>
      </c>
      <c r="Y36" s="163">
        <f t="shared" ref="Y36:Y38" si="13">R36+T36+W36+X36+M36</f>
        <v>0</v>
      </c>
      <c r="AA36" s="158"/>
    </row>
    <row r="37" spans="1:27" ht="24.75" customHeight="1" x14ac:dyDescent="0.2">
      <c r="A37" s="159" t="str">
        <f>'[5]см раскладка '!B34</f>
        <v>02-29бис-02-36</v>
      </c>
      <c r="B37" s="160" t="str">
        <f>'[5]см раскладка '!C34</f>
        <v>Трубопровод ингибитора коррозии - Р3</v>
      </c>
      <c r="C37" s="160"/>
      <c r="D37" s="160"/>
      <c r="E37" s="161">
        <f t="shared" si="0"/>
        <v>13748</v>
      </c>
      <c r="F37" s="161">
        <f>'[5]см раскладка '!H34</f>
        <v>7728</v>
      </c>
      <c r="G37" s="161">
        <f>'[5]см раскладка '!D34</f>
        <v>1913</v>
      </c>
      <c r="H37" s="161">
        <f>'[5]см раскладка '!E34</f>
        <v>1213</v>
      </c>
      <c r="I37" s="161">
        <f>'[5]см раскладка '!G34</f>
        <v>0</v>
      </c>
      <c r="J37" s="161">
        <f>'[5]см раскладка '!F34</f>
        <v>97</v>
      </c>
      <c r="K37" s="161">
        <f>'[5]см раскладка '!K34</f>
        <v>1688</v>
      </c>
      <c r="L37" s="308">
        <f>'[5]см раскладка '!L34</f>
        <v>1206</v>
      </c>
      <c r="M37" s="323">
        <f t="shared" si="1"/>
        <v>0</v>
      </c>
      <c r="N37" s="161"/>
      <c r="O37" s="161"/>
      <c r="P37" s="161"/>
      <c r="Q37" s="161"/>
      <c r="R37" s="161">
        <f t="shared" si="2"/>
        <v>0</v>
      </c>
      <c r="S37" s="162">
        <f>'[5]см раскладка '!M34</f>
        <v>57.96</v>
      </c>
      <c r="T37" s="161">
        <f t="shared" si="3"/>
        <v>0</v>
      </c>
      <c r="U37" s="161">
        <f t="shared" si="4"/>
        <v>0</v>
      </c>
      <c r="V37" s="162">
        <f>'[5]см раскладка '!N34</f>
        <v>2.5499999999999998</v>
      </c>
      <c r="W37" s="161">
        <f t="shared" si="5"/>
        <v>0</v>
      </c>
      <c r="X37" s="161">
        <f t="shared" si="6"/>
        <v>0</v>
      </c>
      <c r="Y37" s="163">
        <f t="shared" si="13"/>
        <v>0</v>
      </c>
      <c r="AA37" s="158"/>
    </row>
    <row r="38" spans="1:27" ht="24.75" customHeight="1" x14ac:dyDescent="0.2">
      <c r="A38" s="159" t="str">
        <f>'[5]см раскладка '!B35</f>
        <v>02-29бис-02-37</v>
      </c>
      <c r="B38" s="160" t="str">
        <f>'[5]см раскладка '!C35</f>
        <v>Трубопровод воздушки - Ш1</v>
      </c>
      <c r="C38" s="160"/>
      <c r="D38" s="160"/>
      <c r="E38" s="161">
        <f t="shared" si="0"/>
        <v>12501</v>
      </c>
      <c r="F38" s="161">
        <f>'[5]см раскладка '!H35</f>
        <v>4210</v>
      </c>
      <c r="G38" s="161">
        <f>'[5]см раскладка '!D35</f>
        <v>2482</v>
      </c>
      <c r="H38" s="161">
        <f>'[5]см раскладка '!E35</f>
        <v>1954</v>
      </c>
      <c r="I38" s="161">
        <f>'[5]см раскладка '!G35</f>
        <v>0</v>
      </c>
      <c r="J38" s="161">
        <f>'[5]см раскладка '!F35</f>
        <v>186</v>
      </c>
      <c r="K38" s="161">
        <f>'[5]см раскладка '!K35</f>
        <v>2250</v>
      </c>
      <c r="L38" s="308">
        <f>'[5]см раскладка '!L35</f>
        <v>1605</v>
      </c>
      <c r="M38" s="323">
        <f t="shared" si="1"/>
        <v>0</v>
      </c>
      <c r="N38" s="161"/>
      <c r="O38" s="161"/>
      <c r="P38" s="161"/>
      <c r="Q38" s="161"/>
      <c r="R38" s="161">
        <f t="shared" si="2"/>
        <v>0</v>
      </c>
      <c r="S38" s="162">
        <f>'[5]см раскладка '!M35</f>
        <v>74.38</v>
      </c>
      <c r="T38" s="161">
        <f t="shared" si="3"/>
        <v>0</v>
      </c>
      <c r="U38" s="161">
        <f t="shared" si="4"/>
        <v>0</v>
      </c>
      <c r="V38" s="162">
        <f>'[5]см раскладка '!N35</f>
        <v>4.46</v>
      </c>
      <c r="W38" s="161">
        <f t="shared" si="5"/>
        <v>0</v>
      </c>
      <c r="X38" s="161">
        <f t="shared" si="6"/>
        <v>0</v>
      </c>
      <c r="Y38" s="163">
        <f t="shared" si="13"/>
        <v>0</v>
      </c>
      <c r="AA38" s="158"/>
    </row>
    <row r="39" spans="1:27" ht="24.75" customHeight="1" x14ac:dyDescent="0.2">
      <c r="A39" s="159" t="str">
        <f>'[5]см раскладка '!B36</f>
        <v>02-29бис-02-38</v>
      </c>
      <c r="B39" s="160" t="str">
        <f>'[5]см раскладка '!C36</f>
        <v>Устройство защитного футляра на трубопровод Н1</v>
      </c>
      <c r="C39" s="160"/>
      <c r="D39" s="160"/>
      <c r="E39" s="161">
        <f t="shared" si="0"/>
        <v>21657</v>
      </c>
      <c r="F39" s="161">
        <f>'[5]см раскладка '!H36</f>
        <v>12742</v>
      </c>
      <c r="G39" s="161">
        <f>'[5]см раскладка '!D36</f>
        <v>681</v>
      </c>
      <c r="H39" s="161">
        <f>'[5]см раскладка '!E36</f>
        <v>5516</v>
      </c>
      <c r="I39" s="161">
        <f>'[5]см раскладка '!G36</f>
        <v>0</v>
      </c>
      <c r="J39" s="161">
        <f>'[5]см раскладка '!F36</f>
        <v>780</v>
      </c>
      <c r="K39" s="161">
        <f>'[5]см раскладка '!K36</f>
        <v>1841</v>
      </c>
      <c r="L39" s="308">
        <f>'[5]см раскладка '!L36</f>
        <v>877</v>
      </c>
      <c r="M39" s="323">
        <f t="shared" si="1"/>
        <v>0</v>
      </c>
      <c r="N39" s="161"/>
      <c r="O39" s="161"/>
      <c r="P39" s="161"/>
      <c r="Q39" s="161"/>
      <c r="R39" s="161">
        <f t="shared" si="2"/>
        <v>0</v>
      </c>
      <c r="S39" s="162">
        <f>'[5]см раскладка '!M36</f>
        <v>97.3</v>
      </c>
      <c r="T39" s="161">
        <f t="shared" si="3"/>
        <v>0</v>
      </c>
      <c r="U39" s="161">
        <f t="shared" si="4"/>
        <v>0</v>
      </c>
      <c r="V39" s="162">
        <f>'[5]см раскладка '!N36</f>
        <v>95.97</v>
      </c>
      <c r="W39" s="161">
        <f t="shared" si="5"/>
        <v>0</v>
      </c>
      <c r="X39" s="161">
        <f t="shared" si="6"/>
        <v>0</v>
      </c>
      <c r="Y39" s="163">
        <f>R39+T39+W39+X39+M39</f>
        <v>0</v>
      </c>
      <c r="AA39" s="158"/>
    </row>
    <row r="40" spans="1:27" ht="24.75" customHeight="1" x14ac:dyDescent="0.2">
      <c r="A40" s="159" t="str">
        <f>'[5]см раскладка '!B37</f>
        <v>02-29бис-02-39</v>
      </c>
      <c r="B40" s="160" t="str">
        <f>'[5]см раскладка '!C37</f>
        <v>Устройство защитного футляра на трубопровод Н53</v>
      </c>
      <c r="C40" s="160"/>
      <c r="D40" s="160"/>
      <c r="E40" s="161">
        <f t="shared" si="0"/>
        <v>17741</v>
      </c>
      <c r="F40" s="161">
        <f>'[5]см раскладка '!H37</f>
        <v>9612</v>
      </c>
      <c r="G40" s="161">
        <f>'[5]см раскладка '!D37</f>
        <v>631</v>
      </c>
      <c r="H40" s="161">
        <f>'[5]см раскладка '!E37</f>
        <v>5014</v>
      </c>
      <c r="I40" s="161">
        <f>'[5]см раскладка '!G37</f>
        <v>0</v>
      </c>
      <c r="J40" s="161">
        <f>'[5]см раскладка '!F37</f>
        <v>704</v>
      </c>
      <c r="K40" s="161">
        <f>'[5]см раскладка '!K37</f>
        <v>1683</v>
      </c>
      <c r="L40" s="308">
        <f>'[5]см раскладка '!L37</f>
        <v>801</v>
      </c>
      <c r="M40" s="323">
        <f t="shared" si="1"/>
        <v>0</v>
      </c>
      <c r="N40" s="161"/>
      <c r="O40" s="161"/>
      <c r="P40" s="161"/>
      <c r="Q40" s="161"/>
      <c r="R40" s="161">
        <f t="shared" si="2"/>
        <v>0</v>
      </c>
      <c r="S40" s="162">
        <f>'[5]см раскладка '!M37</f>
        <v>96.01</v>
      </c>
      <c r="T40" s="161">
        <f t="shared" si="3"/>
        <v>0</v>
      </c>
      <c r="U40" s="161">
        <f t="shared" si="4"/>
        <v>0</v>
      </c>
      <c r="V40" s="162">
        <f>'[5]см раскладка '!N37</f>
        <v>94.21</v>
      </c>
      <c r="W40" s="161">
        <f t="shared" si="5"/>
        <v>0</v>
      </c>
      <c r="X40" s="161">
        <f t="shared" si="6"/>
        <v>0</v>
      </c>
      <c r="Y40" s="163">
        <f t="shared" ref="Y40:Y42" si="14">R40+T40+W40+X40+M40</f>
        <v>0</v>
      </c>
      <c r="AA40" s="158"/>
    </row>
    <row r="41" spans="1:27" ht="24.75" customHeight="1" x14ac:dyDescent="0.2">
      <c r="A41" s="159" t="str">
        <f>'[5]см раскладка '!B38</f>
        <v>02-29бис-02-40</v>
      </c>
      <c r="B41" s="160" t="str">
        <f>'[5]см раскладка '!C38</f>
        <v>Защита втулками трубопровода Н1</v>
      </c>
      <c r="C41" s="160"/>
      <c r="D41" s="160"/>
      <c r="E41" s="161">
        <f t="shared" si="0"/>
        <v>17368.82</v>
      </c>
      <c r="F41" s="161">
        <f>'[5]см раскладка '!H38</f>
        <v>6678.31</v>
      </c>
      <c r="G41" s="161">
        <f>'[5]см раскладка '!D38</f>
        <v>5294.05</v>
      </c>
      <c r="H41" s="161">
        <f>'[5]см раскладка '!E38</f>
        <v>5217.8</v>
      </c>
      <c r="I41" s="161">
        <f>'[5]см раскладка '!G38</f>
        <v>0</v>
      </c>
      <c r="J41" s="161">
        <f>'[5]см раскладка '!F38</f>
        <v>627.98</v>
      </c>
      <c r="K41" s="161">
        <f>'[5]см раскладка '!K38</f>
        <v>163.62</v>
      </c>
      <c r="L41" s="308">
        <f>'[5]см раскладка '!L38</f>
        <v>15.04</v>
      </c>
      <c r="M41" s="323">
        <f t="shared" si="1"/>
        <v>0</v>
      </c>
      <c r="N41" s="161"/>
      <c r="O41" s="161"/>
      <c r="P41" s="161"/>
      <c r="Q41" s="161"/>
      <c r="R41" s="161">
        <f t="shared" si="2"/>
        <v>0</v>
      </c>
      <c r="S41" s="162">
        <f>'[5]см раскладка '!M38</f>
        <v>5548.81</v>
      </c>
      <c r="T41" s="161">
        <f t="shared" si="3"/>
        <v>0</v>
      </c>
      <c r="U41" s="161">
        <f t="shared" si="4"/>
        <v>0</v>
      </c>
      <c r="V41" s="162">
        <f>'[5]см раскладка '!N38</f>
        <v>3533.72</v>
      </c>
      <c r="W41" s="161">
        <f t="shared" si="5"/>
        <v>0</v>
      </c>
      <c r="X41" s="161">
        <f t="shared" si="6"/>
        <v>0</v>
      </c>
      <c r="Y41" s="163">
        <f t="shared" si="14"/>
        <v>0</v>
      </c>
      <c r="AA41" s="158"/>
    </row>
    <row r="42" spans="1:27" ht="24.75" customHeight="1" x14ac:dyDescent="0.2">
      <c r="A42" s="159" t="str">
        <f>'[5]см раскладка '!B39</f>
        <v>02-29бис-02-41</v>
      </c>
      <c r="B42" s="160" t="str">
        <f>'[5]см раскладка '!C39</f>
        <v>Защита втулками трубопровода Н53</v>
      </c>
      <c r="C42" s="160"/>
      <c r="D42" s="160"/>
      <c r="E42" s="161">
        <f t="shared" si="0"/>
        <v>9841</v>
      </c>
      <c r="F42" s="161">
        <f>'[5]см раскладка '!H39</f>
        <v>2679</v>
      </c>
      <c r="G42" s="161">
        <f>'[5]см раскладка '!D39</f>
        <v>1853</v>
      </c>
      <c r="H42" s="161">
        <f>'[5]см раскладка '!E39</f>
        <v>2031</v>
      </c>
      <c r="I42" s="161">
        <f>'[5]см раскладка '!G39</f>
        <v>0</v>
      </c>
      <c r="J42" s="161">
        <f>'[5]см раскладка '!F39</f>
        <v>253</v>
      </c>
      <c r="K42" s="161">
        <f>'[5]см раскладка '!K39</f>
        <v>2024</v>
      </c>
      <c r="L42" s="308">
        <f>'[5]см раскладка '!L39</f>
        <v>1254</v>
      </c>
      <c r="M42" s="323">
        <f t="shared" si="1"/>
        <v>0</v>
      </c>
      <c r="N42" s="161"/>
      <c r="O42" s="161"/>
      <c r="P42" s="161"/>
      <c r="Q42" s="161"/>
      <c r="R42" s="161">
        <f t="shared" si="2"/>
        <v>0</v>
      </c>
      <c r="S42" s="162">
        <f>'[5]см раскладка '!M39</f>
        <v>58.41</v>
      </c>
      <c r="T42" s="161">
        <f t="shared" si="3"/>
        <v>0</v>
      </c>
      <c r="U42" s="161">
        <f t="shared" si="4"/>
        <v>0</v>
      </c>
      <c r="V42" s="162">
        <f>'[5]см раскладка '!N39</f>
        <v>6.05</v>
      </c>
      <c r="W42" s="161">
        <f t="shared" si="5"/>
        <v>0</v>
      </c>
      <c r="X42" s="161">
        <f t="shared" si="6"/>
        <v>0</v>
      </c>
      <c r="Y42" s="163">
        <f t="shared" si="14"/>
        <v>0</v>
      </c>
      <c r="AA42" s="158"/>
    </row>
    <row r="43" spans="1:27" ht="24.75" customHeight="1" x14ac:dyDescent="0.2">
      <c r="A43" s="159" t="str">
        <f>'[5]см раскладка '!B40</f>
        <v>02-29бис-02-44</v>
      </c>
      <c r="B43" s="160" t="str">
        <f>'[5]см раскладка '!C40</f>
        <v>Монтажные конструкции кабельной эстакады</v>
      </c>
      <c r="C43" s="160"/>
      <c r="D43" s="160"/>
      <c r="E43" s="161">
        <f t="shared" si="0"/>
        <v>64880</v>
      </c>
      <c r="F43" s="161">
        <f>'[5]см раскладка '!H40</f>
        <v>42062</v>
      </c>
      <c r="G43" s="161">
        <f>'[5]см раскладка '!D40</f>
        <v>6308</v>
      </c>
      <c r="H43" s="161">
        <f>'[5]см раскладка '!E40</f>
        <v>5595</v>
      </c>
      <c r="I43" s="161">
        <f>'[5]см раскладка '!G40</f>
        <v>0</v>
      </c>
      <c r="J43" s="161">
        <f>'[5]см раскладка '!F40</f>
        <v>307</v>
      </c>
      <c r="K43" s="161">
        <f>'[5]см раскладка '!K40</f>
        <v>6615</v>
      </c>
      <c r="L43" s="308">
        <f>'[5]см раскладка '!L40</f>
        <v>4300</v>
      </c>
      <c r="M43" s="323">
        <f t="shared" si="1"/>
        <v>0</v>
      </c>
      <c r="N43" s="161"/>
      <c r="O43" s="161"/>
      <c r="P43" s="161"/>
      <c r="Q43" s="161"/>
      <c r="R43" s="161">
        <f t="shared" si="2"/>
        <v>0</v>
      </c>
      <c r="S43" s="162">
        <f>'[5]см раскладка '!M40</f>
        <v>208.65</v>
      </c>
      <c r="T43" s="161">
        <f t="shared" si="3"/>
        <v>0</v>
      </c>
      <c r="U43" s="161">
        <f t="shared" si="4"/>
        <v>0</v>
      </c>
      <c r="V43" s="162">
        <f>'[5]см раскладка '!N40</f>
        <v>7.56</v>
      </c>
      <c r="W43" s="161">
        <f t="shared" si="5"/>
        <v>0</v>
      </c>
      <c r="X43" s="161">
        <f t="shared" si="6"/>
        <v>0</v>
      </c>
      <c r="Y43" s="163">
        <f>R43+T43+W43+X43+M43</f>
        <v>0</v>
      </c>
      <c r="AA43" s="158"/>
    </row>
    <row r="44" spans="1:27" ht="24.75" customHeight="1" x14ac:dyDescent="0.2">
      <c r="A44" s="159" t="str">
        <f>'[5]см раскладка '!B41</f>
        <v>02-29бис-02-45</v>
      </c>
      <c r="B44" s="160" t="str">
        <f>'[5]см раскладка '!C41</f>
        <v>Система заземления</v>
      </c>
      <c r="C44" s="160"/>
      <c r="D44" s="160"/>
      <c r="E44" s="161">
        <f t="shared" si="0"/>
        <v>31602</v>
      </c>
      <c r="F44" s="161">
        <f>'[5]см раскладка '!H41</f>
        <v>16601</v>
      </c>
      <c r="G44" s="161">
        <f>'[5]см раскладка '!D41</f>
        <v>4425</v>
      </c>
      <c r="H44" s="161">
        <f>'[5]см раскладка '!E41</f>
        <v>2829</v>
      </c>
      <c r="I44" s="161">
        <f>'[5]см раскладка '!G41</f>
        <v>0</v>
      </c>
      <c r="J44" s="161">
        <f>'[5]см раскладка '!F41</f>
        <v>293</v>
      </c>
      <c r="K44" s="161">
        <f>'[5]см раскладка '!K41</f>
        <v>4718</v>
      </c>
      <c r="L44" s="308">
        <f>'[5]см раскладка '!L41</f>
        <v>3029</v>
      </c>
      <c r="M44" s="323">
        <f t="shared" si="1"/>
        <v>0</v>
      </c>
      <c r="N44" s="161"/>
      <c r="O44" s="161"/>
      <c r="P44" s="161"/>
      <c r="Q44" s="161"/>
      <c r="R44" s="161">
        <f t="shared" si="2"/>
        <v>0</v>
      </c>
      <c r="S44" s="162">
        <f>'[5]см раскладка '!M41</f>
        <v>150.03</v>
      </c>
      <c r="T44" s="161">
        <f t="shared" si="3"/>
        <v>0</v>
      </c>
      <c r="U44" s="161">
        <f t="shared" si="4"/>
        <v>0</v>
      </c>
      <c r="V44" s="162">
        <f>'[5]см раскладка '!N41</f>
        <v>7.12</v>
      </c>
      <c r="W44" s="161">
        <f t="shared" si="5"/>
        <v>0</v>
      </c>
      <c r="X44" s="161">
        <f t="shared" si="6"/>
        <v>0</v>
      </c>
      <c r="Y44" s="163">
        <f t="shared" ref="Y44:Y46" si="15">R44+T44+W44+X44+M44</f>
        <v>0</v>
      </c>
      <c r="AA44" s="158"/>
    </row>
    <row r="45" spans="1:27" ht="24.75" customHeight="1" x14ac:dyDescent="0.2">
      <c r="A45" s="159" t="str">
        <f>'[5]см раскладка '!B42</f>
        <v>916-2105</v>
      </c>
      <c r="B45" s="160" t="str">
        <f>'[5]см раскладка '!C42</f>
        <v>Монтаж АВР</v>
      </c>
      <c r="C45" s="160"/>
      <c r="D45" s="160"/>
      <c r="E45" s="161">
        <f t="shared" si="0"/>
        <v>125632</v>
      </c>
      <c r="F45" s="161">
        <f>'[5]см раскладка '!H42</f>
        <v>42354</v>
      </c>
      <c r="G45" s="161">
        <f>'[5]см раскладка '!D42</f>
        <v>15372</v>
      </c>
      <c r="H45" s="161">
        <f>'[5]см раскладка '!E42</f>
        <v>33529</v>
      </c>
      <c r="I45" s="161">
        <f>'[5]см раскладка '!G42</f>
        <v>0</v>
      </c>
      <c r="J45" s="161">
        <f>'[5]см раскладка '!F42</f>
        <v>4974</v>
      </c>
      <c r="K45" s="161">
        <f>'[5]см раскладка '!K42</f>
        <v>21362</v>
      </c>
      <c r="L45" s="308">
        <f>'[5]см раскладка '!L42</f>
        <v>13015</v>
      </c>
      <c r="M45" s="323">
        <f t="shared" si="1"/>
        <v>0</v>
      </c>
      <c r="N45" s="161"/>
      <c r="O45" s="161"/>
      <c r="P45" s="161"/>
      <c r="Q45" s="161"/>
      <c r="R45" s="161">
        <f t="shared" si="2"/>
        <v>0</v>
      </c>
      <c r="S45" s="162">
        <f>'[5]см раскладка '!M42</f>
        <v>515.96</v>
      </c>
      <c r="T45" s="161">
        <f t="shared" si="3"/>
        <v>0</v>
      </c>
      <c r="U45" s="161">
        <f t="shared" si="4"/>
        <v>0</v>
      </c>
      <c r="V45" s="162">
        <f>'[5]см раскладка '!N42</f>
        <v>135.56</v>
      </c>
      <c r="W45" s="161">
        <f t="shared" si="5"/>
        <v>0</v>
      </c>
      <c r="X45" s="161">
        <f t="shared" si="6"/>
        <v>0</v>
      </c>
      <c r="Y45" s="163">
        <f t="shared" si="15"/>
        <v>0</v>
      </c>
      <c r="AA45" s="158"/>
    </row>
    <row r="46" spans="1:27" ht="24.75" customHeight="1" x14ac:dyDescent="0.2">
      <c r="A46" s="159" t="str">
        <f>'[5]см раскладка '!B43</f>
        <v>917-2015</v>
      </c>
      <c r="B46" s="160" t="str">
        <f>'[5]см раскладка '!C43</f>
        <v>Монтаж КТПН</v>
      </c>
      <c r="C46" s="160"/>
      <c r="D46" s="160"/>
      <c r="E46" s="161">
        <f t="shared" si="0"/>
        <v>11157</v>
      </c>
      <c r="F46" s="161">
        <f>'[5]см раскладка '!H43</f>
        <v>1048</v>
      </c>
      <c r="G46" s="161">
        <f>'[5]см раскладка '!D43</f>
        <v>1868</v>
      </c>
      <c r="H46" s="161">
        <f>'[5]см раскладка '!E43</f>
        <v>4322</v>
      </c>
      <c r="I46" s="161">
        <f>'[5]см раскладка '!G43</f>
        <v>0</v>
      </c>
      <c r="J46" s="161">
        <f>'[5]см раскладка '!F43</f>
        <v>581</v>
      </c>
      <c r="K46" s="161">
        <f>'[5]см раскладка '!K43</f>
        <v>2327</v>
      </c>
      <c r="L46" s="308">
        <f>'[5]см раскладка '!L43</f>
        <v>1592</v>
      </c>
      <c r="M46" s="323">
        <f t="shared" si="1"/>
        <v>0</v>
      </c>
      <c r="N46" s="161"/>
      <c r="O46" s="161"/>
      <c r="P46" s="161"/>
      <c r="Q46" s="161"/>
      <c r="R46" s="161">
        <f t="shared" si="2"/>
        <v>0</v>
      </c>
      <c r="S46" s="162">
        <f>'[5]см раскладка '!M43</f>
        <v>61.8</v>
      </c>
      <c r="T46" s="161">
        <f t="shared" si="3"/>
        <v>0</v>
      </c>
      <c r="U46" s="161">
        <f t="shared" si="4"/>
        <v>0</v>
      </c>
      <c r="V46" s="162">
        <f>'[5]см раскладка '!N43</f>
        <v>14.28</v>
      </c>
      <c r="W46" s="161">
        <f t="shared" si="5"/>
        <v>0</v>
      </c>
      <c r="X46" s="161">
        <f t="shared" si="6"/>
        <v>0</v>
      </c>
      <c r="Y46" s="163">
        <f t="shared" si="15"/>
        <v>0</v>
      </c>
      <c r="AA46" s="158"/>
    </row>
    <row r="47" spans="1:27" ht="24.75" customHeight="1" x14ac:dyDescent="0.2">
      <c r="A47" s="159" t="str">
        <f>'[5]см раскладка '!B44</f>
        <v>918-2015</v>
      </c>
      <c r="B47" s="160" t="str">
        <f>'[5]см раскладка '!C44</f>
        <v>Монтаж прожекторной мачты</v>
      </c>
      <c r="C47" s="160"/>
      <c r="D47" s="160"/>
      <c r="E47" s="161">
        <f t="shared" si="0"/>
        <v>181543</v>
      </c>
      <c r="F47" s="161">
        <f>'[5]см раскладка '!H44</f>
        <v>131691</v>
      </c>
      <c r="G47" s="161">
        <f>'[5]см раскладка '!D44</f>
        <v>10599</v>
      </c>
      <c r="H47" s="161">
        <f>'[5]см раскладка '!E44</f>
        <v>16097</v>
      </c>
      <c r="I47" s="161">
        <f>'[5]см раскладка '!G44</f>
        <v>0</v>
      </c>
      <c r="J47" s="161">
        <f>'[5]см раскладка '!F44</f>
        <v>3682</v>
      </c>
      <c r="K47" s="161">
        <f>'[5]см раскладка '!K44</f>
        <v>14094</v>
      </c>
      <c r="L47" s="308">
        <f>'[5]см раскладка '!L44</f>
        <v>9062</v>
      </c>
      <c r="M47" s="323">
        <f t="shared" si="1"/>
        <v>0</v>
      </c>
      <c r="N47" s="161"/>
      <c r="O47" s="161"/>
      <c r="P47" s="161"/>
      <c r="Q47" s="161"/>
      <c r="R47" s="161">
        <f t="shared" si="2"/>
        <v>0</v>
      </c>
      <c r="S47" s="162">
        <f>'[5]см раскладка '!M44</f>
        <v>360.7</v>
      </c>
      <c r="T47" s="161">
        <f t="shared" si="3"/>
        <v>0</v>
      </c>
      <c r="U47" s="161">
        <f t="shared" si="4"/>
        <v>0</v>
      </c>
      <c r="V47" s="162">
        <f>'[5]см раскладка '!N44</f>
        <v>99.91</v>
      </c>
      <c r="W47" s="161">
        <f t="shared" si="5"/>
        <v>0</v>
      </c>
      <c r="X47" s="161">
        <f t="shared" si="6"/>
        <v>0</v>
      </c>
      <c r="Y47" s="163">
        <f>R47+T47+W47+X47+M47</f>
        <v>0</v>
      </c>
      <c r="AA47" s="158"/>
    </row>
    <row r="48" spans="1:27" ht="24.75" customHeight="1" x14ac:dyDescent="0.2">
      <c r="A48" s="159" t="str">
        <f>'[5]см раскладка '!B45</f>
        <v>919-2015</v>
      </c>
      <c r="B48" s="160" t="str">
        <f>'[5]см раскладка '!C45</f>
        <v>Монтаж сетей электрических</v>
      </c>
      <c r="C48" s="160"/>
      <c r="D48" s="160"/>
      <c r="E48" s="161">
        <f t="shared" si="0"/>
        <v>431870</v>
      </c>
      <c r="F48" s="161">
        <f>'[5]см раскладка '!H45</f>
        <v>309664</v>
      </c>
      <c r="G48" s="161">
        <f>'[5]см раскладка '!D45</f>
        <v>38291</v>
      </c>
      <c r="H48" s="161">
        <f>'[5]см раскладка '!E45</f>
        <v>20735</v>
      </c>
      <c r="I48" s="161">
        <f>'[5]см раскладка '!G45</f>
        <v>0</v>
      </c>
      <c r="J48" s="161">
        <f>'[5]см раскладка '!F45</f>
        <v>1532</v>
      </c>
      <c r="K48" s="161">
        <f>'[5]см раскладка '!K45</f>
        <v>38699</v>
      </c>
      <c r="L48" s="308">
        <f>'[5]см раскладка '!L45</f>
        <v>24481</v>
      </c>
      <c r="M48" s="323">
        <f t="shared" si="1"/>
        <v>0</v>
      </c>
      <c r="N48" s="161"/>
      <c r="O48" s="161"/>
      <c r="P48" s="161"/>
      <c r="Q48" s="161"/>
      <c r="R48" s="161">
        <f t="shared" si="2"/>
        <v>0</v>
      </c>
      <c r="S48" s="162">
        <f>'[5]см раскладка '!M45</f>
        <v>1345.01</v>
      </c>
      <c r="T48" s="161">
        <f t="shared" si="3"/>
        <v>0</v>
      </c>
      <c r="U48" s="161">
        <f t="shared" si="4"/>
        <v>0</v>
      </c>
      <c r="V48" s="162">
        <f>'[5]см раскладка '!N45</f>
        <v>39.590000000000003</v>
      </c>
      <c r="W48" s="161">
        <f t="shared" si="5"/>
        <v>0</v>
      </c>
      <c r="X48" s="161">
        <f t="shared" si="6"/>
        <v>0</v>
      </c>
      <c r="Y48" s="163">
        <f t="shared" ref="Y48:Y49" si="16">R48+T48+W48+X48+M48</f>
        <v>0</v>
      </c>
      <c r="AA48" s="158"/>
    </row>
    <row r="49" spans="1:254" ht="24.75" customHeight="1" x14ac:dyDescent="0.2">
      <c r="A49" s="159" t="str">
        <f>'[5]см раскладка '!B46</f>
        <v>920-2015</v>
      </c>
      <c r="B49" s="160" t="str">
        <f>'[5]см раскладка '!C46</f>
        <v>Монтаж средств КИПиА БГ</v>
      </c>
      <c r="C49" s="160"/>
      <c r="D49" s="160"/>
      <c r="E49" s="161">
        <f t="shared" si="0"/>
        <v>141357</v>
      </c>
      <c r="F49" s="161">
        <f>'[5]см раскладка '!H46</f>
        <v>47260</v>
      </c>
      <c r="G49" s="161">
        <f>'[5]см раскладка '!D46</f>
        <v>12009</v>
      </c>
      <c r="H49" s="161">
        <f>'[5]см раскладка '!E46</f>
        <v>42465</v>
      </c>
      <c r="I49" s="161">
        <f>'[5]см раскладка '!G46</f>
        <v>0</v>
      </c>
      <c r="J49" s="161">
        <f>'[5]см раскладка '!F46</f>
        <v>12005</v>
      </c>
      <c r="K49" s="161">
        <f>'[5]см раскладка '!K46</f>
        <v>24014</v>
      </c>
      <c r="L49" s="308">
        <f>'[5]см раскладка '!L46</f>
        <v>15609</v>
      </c>
      <c r="M49" s="323">
        <f t="shared" si="1"/>
        <v>0</v>
      </c>
      <c r="N49" s="161"/>
      <c r="O49" s="161"/>
      <c r="P49" s="161"/>
      <c r="Q49" s="161"/>
      <c r="R49" s="161">
        <f t="shared" si="2"/>
        <v>0</v>
      </c>
      <c r="S49" s="162">
        <f>'[5]см раскладка '!M46</f>
        <v>397.32</v>
      </c>
      <c r="T49" s="161">
        <f t="shared" si="3"/>
        <v>0</v>
      </c>
      <c r="U49" s="161">
        <f t="shared" si="4"/>
        <v>0</v>
      </c>
      <c r="V49" s="162">
        <f>'[5]см раскладка '!N46</f>
        <v>334.41</v>
      </c>
      <c r="W49" s="161">
        <f t="shared" si="5"/>
        <v>0</v>
      </c>
      <c r="X49" s="161">
        <f t="shared" si="6"/>
        <v>0</v>
      </c>
      <c r="Y49" s="163">
        <f t="shared" si="16"/>
        <v>0</v>
      </c>
      <c r="AA49" s="158"/>
    </row>
    <row r="50" spans="1:254" ht="24.75" customHeight="1" x14ac:dyDescent="0.2">
      <c r="A50" s="159" t="str">
        <f>'[5]см раскладка '!B47</f>
        <v>921-2015</v>
      </c>
      <c r="B50" s="160" t="str">
        <f>'[5]см раскладка '!C47</f>
        <v>Монтаж средств КИПиА ГЗУ</v>
      </c>
      <c r="C50" s="160"/>
      <c r="D50" s="160"/>
      <c r="E50" s="161">
        <f t="shared" si="0"/>
        <v>370966</v>
      </c>
      <c r="F50" s="161">
        <f>'[5]см раскладка '!H47</f>
        <v>147063</v>
      </c>
      <c r="G50" s="161">
        <f>'[5]см раскладка '!D47</f>
        <v>32467</v>
      </c>
      <c r="H50" s="161">
        <f>'[5]см раскладка '!E47</f>
        <v>95020</v>
      </c>
      <c r="I50" s="161">
        <f>'[5]см раскладка '!G47</f>
        <v>0</v>
      </c>
      <c r="J50" s="161">
        <f>'[5]см раскладка '!F47</f>
        <v>2615</v>
      </c>
      <c r="K50" s="161">
        <f>'[5]см раскладка '!K47</f>
        <v>58421</v>
      </c>
      <c r="L50" s="308">
        <f>'[5]см раскладка '!L47</f>
        <v>37995</v>
      </c>
      <c r="M50" s="323">
        <f t="shared" si="1"/>
        <v>0</v>
      </c>
      <c r="N50" s="161"/>
      <c r="O50" s="161"/>
      <c r="P50" s="161"/>
      <c r="Q50" s="161"/>
      <c r="R50" s="161">
        <f t="shared" si="2"/>
        <v>0</v>
      </c>
      <c r="S50" s="162">
        <f>'[5]см раскладка '!M47</f>
        <v>1073.71</v>
      </c>
      <c r="T50" s="161">
        <f t="shared" si="3"/>
        <v>0</v>
      </c>
      <c r="U50" s="161">
        <f t="shared" si="4"/>
        <v>0</v>
      </c>
      <c r="V50" s="162">
        <f>'[5]см раскладка '!N47</f>
        <v>724.7</v>
      </c>
      <c r="W50" s="161">
        <f t="shared" si="5"/>
        <v>0</v>
      </c>
      <c r="X50" s="161">
        <f t="shared" si="6"/>
        <v>0</v>
      </c>
      <c r="Y50" s="163">
        <f>R50+T50+W50+X50+M50</f>
        <v>0</v>
      </c>
      <c r="AA50" s="158"/>
    </row>
    <row r="51" spans="1:254" ht="24.75" customHeight="1" x14ac:dyDescent="0.2">
      <c r="A51" s="159" t="str">
        <f>'[5]см раскладка '!B48</f>
        <v>922-2015</v>
      </c>
      <c r="B51" s="160" t="str">
        <f>'[5]см раскладка '!C48</f>
        <v>Монтаж средств КИПиА УДХ</v>
      </c>
      <c r="C51" s="160"/>
      <c r="D51" s="160"/>
      <c r="E51" s="161">
        <f t="shared" si="0"/>
        <v>64312</v>
      </c>
      <c r="F51" s="161">
        <f>'[5]см раскладка '!H48</f>
        <v>24215</v>
      </c>
      <c r="G51" s="161">
        <f>'[5]см раскладка '!D48</f>
        <v>5660</v>
      </c>
      <c r="H51" s="161">
        <f>'[5]см раскладка '!E48</f>
        <v>17416</v>
      </c>
      <c r="I51" s="161">
        <f>'[5]см раскладка '!G48</f>
        <v>0</v>
      </c>
      <c r="J51" s="161">
        <f>'[5]см раскладка '!F48</f>
        <v>4656</v>
      </c>
      <c r="K51" s="161">
        <f>'[5]см раскладка '!K48</f>
        <v>10316</v>
      </c>
      <c r="L51" s="308">
        <f>'[5]см раскладка '!L48</f>
        <v>6705</v>
      </c>
      <c r="M51" s="323">
        <f t="shared" si="1"/>
        <v>0</v>
      </c>
      <c r="N51" s="161"/>
      <c r="O51" s="161"/>
      <c r="P51" s="161"/>
      <c r="Q51" s="161"/>
      <c r="R51" s="161">
        <f t="shared" si="2"/>
        <v>0</v>
      </c>
      <c r="S51" s="162">
        <f>'[5]см раскладка '!M48</f>
        <v>187.31</v>
      </c>
      <c r="T51" s="161">
        <f t="shared" si="3"/>
        <v>0</v>
      </c>
      <c r="U51" s="161">
        <f t="shared" si="4"/>
        <v>0</v>
      </c>
      <c r="V51" s="162">
        <f>'[5]см раскладка '!N48</f>
        <v>129.75</v>
      </c>
      <c r="W51" s="161">
        <f t="shared" si="5"/>
        <v>0</v>
      </c>
      <c r="X51" s="161">
        <f t="shared" si="6"/>
        <v>0</v>
      </c>
      <c r="Y51" s="163">
        <f>R51+T51+W51+X51+M51</f>
        <v>0</v>
      </c>
      <c r="AA51" s="158"/>
    </row>
    <row r="52" spans="1:254" ht="24.75" customHeight="1" x14ac:dyDescent="0.2">
      <c r="A52" s="159" t="str">
        <f>'[5]см раскладка '!B49</f>
        <v>923-2015</v>
      </c>
      <c r="B52" s="160" t="str">
        <f>'[5]см раскладка '!C49</f>
        <v>Сети связи</v>
      </c>
      <c r="C52" s="160"/>
      <c r="D52" s="160"/>
      <c r="E52" s="161">
        <f t="shared" si="0"/>
        <v>18899</v>
      </c>
      <c r="F52" s="161">
        <f>'[5]см раскладка '!H49</f>
        <v>13424</v>
      </c>
      <c r="G52" s="161">
        <f>'[5]см раскладка '!D49</f>
        <v>2087</v>
      </c>
      <c r="H52" s="161">
        <f>'[5]см раскладка '!E49</f>
        <v>182</v>
      </c>
      <c r="I52" s="161">
        <f>'[5]см раскладка '!G49</f>
        <v>0</v>
      </c>
      <c r="J52" s="161">
        <f>'[5]см раскладка '!F49</f>
        <v>25</v>
      </c>
      <c r="K52" s="161">
        <f>'[5]см раскладка '!K49</f>
        <v>1894</v>
      </c>
      <c r="L52" s="308">
        <f>'[5]см раскладка '!L49</f>
        <v>1312</v>
      </c>
      <c r="M52" s="323">
        <f t="shared" si="1"/>
        <v>0</v>
      </c>
      <c r="N52" s="161"/>
      <c r="O52" s="161"/>
      <c r="P52" s="161"/>
      <c r="Q52" s="161"/>
      <c r="R52" s="161">
        <f t="shared" si="2"/>
        <v>0</v>
      </c>
      <c r="S52" s="162">
        <f>'[5]см раскладка '!M49</f>
        <v>58.16</v>
      </c>
      <c r="T52" s="161">
        <f t="shared" si="3"/>
        <v>0</v>
      </c>
      <c r="U52" s="161">
        <f t="shared" si="4"/>
        <v>0</v>
      </c>
      <c r="V52" s="162">
        <f>'[5]см раскладка '!N49</f>
        <v>2.08</v>
      </c>
      <c r="W52" s="161">
        <f t="shared" si="5"/>
        <v>0</v>
      </c>
      <c r="X52" s="161">
        <f t="shared" si="6"/>
        <v>0</v>
      </c>
      <c r="Y52" s="163">
        <f t="shared" ref="Y52:Y53" si="17">R52+T52+W52+X52+M52</f>
        <v>0</v>
      </c>
      <c r="AA52" s="158"/>
    </row>
    <row r="53" spans="1:254" ht="24.75" customHeight="1" thickBot="1" x14ac:dyDescent="0.25">
      <c r="A53" s="164" t="str">
        <f>'[5]см раскладка '!B50</f>
        <v>924-2015</v>
      </c>
      <c r="B53" s="165" t="str">
        <f>'[5]см раскладка '!C50</f>
        <v>Шкаф ЩМП-12</v>
      </c>
      <c r="C53" s="165"/>
      <c r="D53" s="165"/>
      <c r="E53" s="166">
        <f t="shared" si="0"/>
        <v>20243</v>
      </c>
      <c r="F53" s="166">
        <f>'[5]см раскладка '!H50</f>
        <v>10328</v>
      </c>
      <c r="G53" s="166">
        <f>'[5]см раскладка '!D50</f>
        <v>3434</v>
      </c>
      <c r="H53" s="166">
        <f>'[5]см раскладка '!E50</f>
        <v>678</v>
      </c>
      <c r="I53" s="166">
        <f>'[5]см раскладка '!G50</f>
        <v>0</v>
      </c>
      <c r="J53" s="166">
        <f>'[5]см раскладка '!F50</f>
        <v>84</v>
      </c>
      <c r="K53" s="166">
        <f>'[5]см раскладка '!K50</f>
        <v>3517</v>
      </c>
      <c r="L53" s="309">
        <f>'[5]см раскладка '!L50</f>
        <v>2286</v>
      </c>
      <c r="M53" s="324">
        <f t="shared" si="1"/>
        <v>0</v>
      </c>
      <c r="N53" s="166"/>
      <c r="O53" s="166"/>
      <c r="P53" s="166"/>
      <c r="Q53" s="166"/>
      <c r="R53" s="166">
        <f t="shared" si="2"/>
        <v>0</v>
      </c>
      <c r="S53" s="167">
        <f>'[5]см раскладка '!M50</f>
        <v>112.98</v>
      </c>
      <c r="T53" s="166">
        <f t="shared" si="3"/>
        <v>0</v>
      </c>
      <c r="U53" s="166">
        <f t="shared" si="4"/>
        <v>0</v>
      </c>
      <c r="V53" s="167">
        <f>'[5]см раскладка '!N50</f>
        <v>2.12</v>
      </c>
      <c r="W53" s="166">
        <f t="shared" si="5"/>
        <v>0</v>
      </c>
      <c r="X53" s="166">
        <f t="shared" si="6"/>
        <v>0</v>
      </c>
      <c r="Y53" s="168">
        <f t="shared" si="17"/>
        <v>0</v>
      </c>
      <c r="AA53" s="158"/>
    </row>
    <row r="54" spans="1:254" ht="26.25" customHeight="1" thickBot="1" x14ac:dyDescent="0.25">
      <c r="A54" s="291"/>
      <c r="B54" s="292" t="s">
        <v>99</v>
      </c>
      <c r="C54" s="293"/>
      <c r="D54" s="294"/>
      <c r="E54" s="295">
        <f>SUM(E14:E53)</f>
        <v>3416017.91</v>
      </c>
      <c r="F54" s="295">
        <f t="shared" ref="F54:X54" si="18">SUM(F14:F53)</f>
        <v>1843835.35</v>
      </c>
      <c r="G54" s="295">
        <f t="shared" si="18"/>
        <v>367572.93</v>
      </c>
      <c r="H54" s="295">
        <f t="shared" si="18"/>
        <v>491673.04</v>
      </c>
      <c r="I54" s="295">
        <f t="shared" si="18"/>
        <v>0</v>
      </c>
      <c r="J54" s="295">
        <f t="shared" si="18"/>
        <v>60426.130000000005</v>
      </c>
      <c r="K54" s="295">
        <f t="shared" si="18"/>
        <v>420755.73</v>
      </c>
      <c r="L54" s="310">
        <f t="shared" si="18"/>
        <v>292180.86</v>
      </c>
      <c r="M54" s="325">
        <f t="shared" si="18"/>
        <v>0</v>
      </c>
      <c r="N54" s="295">
        <f t="shared" si="18"/>
        <v>0</v>
      </c>
      <c r="O54" s="295">
        <f>'[5]мат-лы '!F432</f>
        <v>4621877</v>
      </c>
      <c r="P54" s="295"/>
      <c r="Q54" s="295">
        <f>'[5]мат-лы '!I432</f>
        <v>1871623</v>
      </c>
      <c r="R54" s="295">
        <f t="shared" si="18"/>
        <v>0</v>
      </c>
      <c r="S54" s="295">
        <f t="shared" si="18"/>
        <v>17733.34</v>
      </c>
      <c r="T54" s="295">
        <f t="shared" si="18"/>
        <v>0</v>
      </c>
      <c r="U54" s="295">
        <f t="shared" si="18"/>
        <v>0</v>
      </c>
      <c r="V54" s="295">
        <f t="shared" si="18"/>
        <v>5862.03</v>
      </c>
      <c r="W54" s="295">
        <f t="shared" si="18"/>
        <v>0</v>
      </c>
      <c r="X54" s="295">
        <f t="shared" si="18"/>
        <v>0</v>
      </c>
      <c r="Y54" s="326">
        <f>SUM(Y14:Y53)+O54+Q54</f>
        <v>6493500</v>
      </c>
      <c r="Z54" s="158"/>
      <c r="AA54" s="158"/>
    </row>
    <row r="55" spans="1:254" ht="13.5" x14ac:dyDescent="0.2">
      <c r="A55" s="301" t="s">
        <v>100</v>
      </c>
      <c r="B55" s="194" t="s">
        <v>101</v>
      </c>
      <c r="C55" s="194"/>
      <c r="D55" s="194"/>
      <c r="E55" s="195"/>
      <c r="F55" s="195"/>
      <c r="G55" s="195"/>
      <c r="H55" s="195"/>
      <c r="I55" s="195"/>
      <c r="J55" s="195"/>
      <c r="K55" s="195"/>
      <c r="L55" s="311"/>
      <c r="M55" s="327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6">
        <f>(Y54-O54-N54)*D81</f>
        <v>65506.805000000008</v>
      </c>
      <c r="AA55" s="158"/>
    </row>
    <row r="56" spans="1:254" x14ac:dyDescent="0.2">
      <c r="A56" s="302"/>
      <c r="B56" s="175" t="s">
        <v>102</v>
      </c>
      <c r="C56" s="175"/>
      <c r="D56" s="175"/>
      <c r="E56" s="176">
        <f>E54+E55</f>
        <v>3416017.91</v>
      </c>
      <c r="F56" s="176"/>
      <c r="G56" s="176"/>
      <c r="H56" s="176"/>
      <c r="I56" s="176"/>
      <c r="J56" s="176"/>
      <c r="K56" s="176"/>
      <c r="L56" s="312"/>
      <c r="M56" s="328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7">
        <f>Y54+Y55</f>
        <v>6559006.8049999997</v>
      </c>
      <c r="AA56" s="158"/>
    </row>
    <row r="57" spans="1:254" x14ac:dyDescent="0.2">
      <c r="A57" s="303"/>
      <c r="B57" s="175" t="s">
        <v>103</v>
      </c>
      <c r="C57" s="175"/>
      <c r="D57" s="175"/>
      <c r="E57" s="176"/>
      <c r="F57" s="176"/>
      <c r="G57" s="176"/>
      <c r="H57" s="176"/>
      <c r="I57" s="176"/>
      <c r="J57" s="176"/>
      <c r="K57" s="176"/>
      <c r="L57" s="312"/>
      <c r="M57" s="328"/>
      <c r="N57" s="176"/>
      <c r="O57" s="176"/>
      <c r="P57" s="176"/>
      <c r="Q57" s="176"/>
      <c r="R57" s="176"/>
      <c r="S57" s="296"/>
      <c r="T57" s="176"/>
      <c r="U57" s="176"/>
      <c r="V57" s="296"/>
      <c r="W57" s="176"/>
      <c r="X57" s="176"/>
      <c r="Y57" s="177"/>
      <c r="Z57" s="158"/>
      <c r="AA57" s="158"/>
    </row>
    <row r="58" spans="1:254" ht="13.5" x14ac:dyDescent="0.2">
      <c r="A58" s="302" t="s">
        <v>100</v>
      </c>
      <c r="B58" s="297" t="s">
        <v>104</v>
      </c>
      <c r="C58" s="178"/>
      <c r="D58" s="178"/>
      <c r="E58" s="179">
        <f>E56*D82</f>
        <v>216917.137285</v>
      </c>
      <c r="F58" s="179"/>
      <c r="G58" s="179"/>
      <c r="H58" s="179"/>
      <c r="I58" s="179"/>
      <c r="J58" s="179"/>
      <c r="K58" s="179"/>
      <c r="L58" s="313"/>
      <c r="M58" s="329"/>
      <c r="N58" s="179"/>
      <c r="O58" s="179"/>
      <c r="P58" s="179"/>
      <c r="Q58" s="179"/>
      <c r="R58" s="179"/>
      <c r="S58" s="179"/>
      <c r="T58" s="179"/>
      <c r="U58" s="179"/>
      <c r="V58" s="179"/>
      <c r="W58" s="179"/>
      <c r="X58" s="179"/>
      <c r="Y58" s="180">
        <f>(Y56-O54-N54)*D82</f>
        <v>123007.74261749999</v>
      </c>
      <c r="Z58" s="158"/>
      <c r="AA58" s="158"/>
    </row>
    <row r="59" spans="1:254" ht="38.25" x14ac:dyDescent="0.2">
      <c r="A59" s="302" t="s">
        <v>100</v>
      </c>
      <c r="B59" s="298" t="s">
        <v>105</v>
      </c>
      <c r="C59" s="181"/>
      <c r="D59" s="181"/>
      <c r="E59" s="179"/>
      <c r="F59" s="179"/>
      <c r="G59" s="179"/>
      <c r="H59" s="179"/>
      <c r="I59" s="179"/>
      <c r="J59" s="179"/>
      <c r="K59" s="179"/>
      <c r="L59" s="313"/>
      <c r="M59" s="32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2">
        <f>(Y56-O54-N54)*D83</f>
        <v>29056.947074999993</v>
      </c>
      <c r="Z59" s="183"/>
      <c r="AA59" s="158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3"/>
      <c r="BP59" s="183"/>
      <c r="BQ59" s="183"/>
      <c r="BR59" s="183"/>
      <c r="BS59" s="183"/>
      <c r="BT59" s="183"/>
      <c r="BU59" s="183"/>
      <c r="BV59" s="183"/>
      <c r="BW59" s="183"/>
      <c r="BX59" s="183"/>
      <c r="BY59" s="183"/>
      <c r="BZ59" s="183"/>
      <c r="CA59" s="183"/>
      <c r="CB59" s="183"/>
      <c r="CC59" s="183"/>
      <c r="CD59" s="183"/>
      <c r="CE59" s="183"/>
      <c r="CF59" s="183"/>
      <c r="CG59" s="183"/>
      <c r="CH59" s="183"/>
      <c r="CI59" s="183"/>
      <c r="CJ59" s="183"/>
      <c r="CK59" s="183"/>
      <c r="CL59" s="183"/>
      <c r="CM59" s="183"/>
      <c r="CN59" s="183"/>
      <c r="CO59" s="183"/>
      <c r="CP59" s="183"/>
      <c r="CQ59" s="183"/>
      <c r="CR59" s="183"/>
      <c r="CS59" s="183"/>
      <c r="CT59" s="183"/>
      <c r="CU59" s="183"/>
      <c r="CV59" s="183"/>
      <c r="CW59" s="183"/>
      <c r="CX59" s="183"/>
      <c r="CY59" s="183"/>
      <c r="CZ59" s="183"/>
      <c r="DA59" s="183"/>
      <c r="DB59" s="183"/>
      <c r="DC59" s="183"/>
      <c r="DD59" s="183"/>
      <c r="DE59" s="183"/>
      <c r="DF59" s="183"/>
      <c r="DG59" s="183"/>
      <c r="DH59" s="183"/>
      <c r="DI59" s="183"/>
      <c r="DJ59" s="183"/>
      <c r="DK59" s="183"/>
      <c r="DL59" s="183"/>
      <c r="DM59" s="183"/>
      <c r="DN59" s="183"/>
      <c r="DO59" s="183"/>
      <c r="DP59" s="183"/>
      <c r="DQ59" s="183"/>
      <c r="DR59" s="183"/>
      <c r="DS59" s="183"/>
      <c r="DT59" s="183"/>
      <c r="DU59" s="183"/>
      <c r="DV59" s="183"/>
      <c r="DW59" s="183"/>
      <c r="DX59" s="183"/>
      <c r="DY59" s="183"/>
      <c r="DZ59" s="183"/>
      <c r="EA59" s="183"/>
      <c r="EB59" s="183"/>
      <c r="EC59" s="183"/>
      <c r="ED59" s="183"/>
      <c r="EE59" s="183"/>
      <c r="EF59" s="183"/>
      <c r="EG59" s="183"/>
      <c r="EH59" s="183"/>
      <c r="EI59" s="183"/>
      <c r="EJ59" s="183"/>
      <c r="EK59" s="183"/>
      <c r="EL59" s="183"/>
      <c r="EM59" s="183"/>
      <c r="EN59" s="183"/>
      <c r="EO59" s="183"/>
      <c r="EP59" s="183"/>
      <c r="EQ59" s="183"/>
      <c r="ER59" s="183"/>
      <c r="ES59" s="183"/>
      <c r="ET59" s="183"/>
      <c r="EU59" s="183"/>
      <c r="EV59" s="183"/>
      <c r="EW59" s="183"/>
      <c r="EX59" s="183"/>
      <c r="EY59" s="183"/>
      <c r="EZ59" s="183"/>
      <c r="FA59" s="183"/>
      <c r="FB59" s="183"/>
      <c r="FC59" s="183"/>
      <c r="FD59" s="183"/>
      <c r="FE59" s="183"/>
      <c r="FF59" s="183"/>
      <c r="FG59" s="183"/>
      <c r="FH59" s="183"/>
      <c r="FI59" s="183"/>
      <c r="FJ59" s="183"/>
      <c r="FK59" s="183"/>
      <c r="FL59" s="183"/>
      <c r="FM59" s="183"/>
      <c r="FN59" s="183"/>
      <c r="FO59" s="183"/>
      <c r="FP59" s="183"/>
      <c r="FQ59" s="183"/>
      <c r="FR59" s="183"/>
      <c r="FS59" s="183"/>
      <c r="FT59" s="183"/>
      <c r="FU59" s="183"/>
      <c r="FV59" s="183"/>
      <c r="FW59" s="183"/>
      <c r="FX59" s="183"/>
      <c r="FY59" s="183"/>
      <c r="FZ59" s="183"/>
      <c r="GA59" s="183"/>
      <c r="GB59" s="183"/>
      <c r="GC59" s="183"/>
      <c r="GD59" s="183"/>
      <c r="GE59" s="183"/>
      <c r="GF59" s="183"/>
      <c r="GG59" s="183"/>
      <c r="GH59" s="183"/>
      <c r="GI59" s="183"/>
      <c r="GJ59" s="183"/>
      <c r="GK59" s="183"/>
      <c r="GL59" s="183"/>
      <c r="GM59" s="183"/>
      <c r="GN59" s="183"/>
      <c r="GO59" s="183"/>
      <c r="GP59" s="183"/>
      <c r="GQ59" s="183"/>
      <c r="GR59" s="183"/>
      <c r="GS59" s="183"/>
      <c r="GT59" s="183"/>
      <c r="GU59" s="183"/>
      <c r="GV59" s="183"/>
      <c r="GW59" s="183"/>
      <c r="GX59" s="183"/>
      <c r="GY59" s="183"/>
      <c r="GZ59" s="183"/>
      <c r="HA59" s="183"/>
      <c r="HB59" s="183"/>
      <c r="HC59" s="183"/>
      <c r="HD59" s="183"/>
      <c r="HE59" s="183"/>
      <c r="HF59" s="183"/>
      <c r="HG59" s="183"/>
      <c r="HH59" s="183"/>
      <c r="HI59" s="183"/>
      <c r="HJ59" s="183"/>
      <c r="HK59" s="183"/>
      <c r="HL59" s="183"/>
      <c r="HM59" s="183"/>
      <c r="HN59" s="183"/>
      <c r="HO59" s="183"/>
      <c r="HP59" s="183"/>
      <c r="HQ59" s="183"/>
      <c r="HR59" s="183"/>
      <c r="HS59" s="183"/>
      <c r="HT59" s="183"/>
      <c r="HU59" s="183"/>
      <c r="HV59" s="183"/>
      <c r="HW59" s="183"/>
      <c r="HX59" s="183"/>
      <c r="HY59" s="183"/>
      <c r="HZ59" s="183"/>
      <c r="IA59" s="183"/>
      <c r="IB59" s="183"/>
      <c r="IC59" s="183"/>
      <c r="ID59" s="183"/>
      <c r="IE59" s="183"/>
      <c r="IF59" s="183"/>
      <c r="IG59" s="183"/>
      <c r="IH59" s="183"/>
      <c r="II59" s="183"/>
      <c r="IJ59" s="183"/>
      <c r="IK59" s="183"/>
      <c r="IL59" s="183"/>
      <c r="IM59" s="183"/>
      <c r="IN59" s="183"/>
      <c r="IO59" s="183"/>
      <c r="IP59" s="183"/>
      <c r="IQ59" s="183"/>
      <c r="IR59" s="183"/>
      <c r="IS59" s="183"/>
      <c r="IT59" s="183"/>
    </row>
    <row r="60" spans="1:254" ht="25.5" x14ac:dyDescent="0.2">
      <c r="A60" s="302"/>
      <c r="B60" s="184" t="s">
        <v>106</v>
      </c>
      <c r="C60" s="184"/>
      <c r="D60" s="184"/>
      <c r="E60" s="179"/>
      <c r="F60" s="179"/>
      <c r="G60" s="179"/>
      <c r="H60" s="179"/>
      <c r="I60" s="179"/>
      <c r="J60" s="179"/>
      <c r="K60" s="179"/>
      <c r="L60" s="313"/>
      <c r="M60" s="32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85"/>
      <c r="AA60" s="158"/>
    </row>
    <row r="61" spans="1:254" ht="25.5" x14ac:dyDescent="0.2">
      <c r="A61" s="304"/>
      <c r="B61" s="299" t="s">
        <v>107</v>
      </c>
      <c r="C61" s="186"/>
      <c r="D61" s="186"/>
      <c r="E61" s="179"/>
      <c r="F61" s="179"/>
      <c r="G61" s="179"/>
      <c r="H61" s="179"/>
      <c r="I61" s="179"/>
      <c r="J61" s="179"/>
      <c r="K61" s="179"/>
      <c r="L61" s="313"/>
      <c r="M61" s="32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80"/>
      <c r="AA61" s="158"/>
    </row>
    <row r="62" spans="1:254" ht="38.25" x14ac:dyDescent="0.2">
      <c r="A62" s="302"/>
      <c r="B62" s="300" t="s">
        <v>108</v>
      </c>
      <c r="C62" s="187"/>
      <c r="D62" s="187"/>
      <c r="E62" s="188"/>
      <c r="F62" s="188"/>
      <c r="G62" s="188"/>
      <c r="H62" s="188"/>
      <c r="I62" s="188"/>
      <c r="J62" s="188"/>
      <c r="K62" s="188"/>
      <c r="L62" s="314"/>
      <c r="M62" s="330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9"/>
    </row>
    <row r="63" spans="1:254" x14ac:dyDescent="0.2">
      <c r="A63" s="302"/>
      <c r="B63" s="190" t="s">
        <v>109</v>
      </c>
      <c r="C63" s="190"/>
      <c r="D63" s="190"/>
      <c r="E63" s="179">
        <f>E58+E59+E60+E61+E62</f>
        <v>216917.137285</v>
      </c>
      <c r="F63" s="179"/>
      <c r="G63" s="179"/>
      <c r="H63" s="179"/>
      <c r="I63" s="179"/>
      <c r="J63" s="179"/>
      <c r="K63" s="179"/>
      <c r="L63" s="313"/>
      <c r="M63" s="32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82">
        <f>Y58+Y59+Y60+Y61+Y62</f>
        <v>152064.68969249999</v>
      </c>
    </row>
    <row r="64" spans="1:254" ht="13.5" thickBot="1" x14ac:dyDescent="0.25">
      <c r="A64" s="305"/>
      <c r="B64" s="191" t="s">
        <v>110</v>
      </c>
      <c r="C64" s="191"/>
      <c r="D64" s="191"/>
      <c r="E64" s="192">
        <f>E56+E63</f>
        <v>3632935.0472850003</v>
      </c>
      <c r="F64" s="192"/>
      <c r="G64" s="192"/>
      <c r="H64" s="192"/>
      <c r="I64" s="192"/>
      <c r="J64" s="192"/>
      <c r="K64" s="192"/>
      <c r="L64" s="315"/>
      <c r="M64" s="331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3">
        <f>Y56+Y63</f>
        <v>6711071.4946924997</v>
      </c>
    </row>
    <row r="65" spans="1:26" ht="13.5" x14ac:dyDescent="0.2">
      <c r="A65" s="169" t="s">
        <v>100</v>
      </c>
      <c r="B65" s="170" t="s">
        <v>111</v>
      </c>
      <c r="C65" s="171"/>
      <c r="D65" s="172"/>
      <c r="E65" s="173"/>
      <c r="F65" s="173"/>
      <c r="G65" s="173"/>
      <c r="H65" s="173"/>
      <c r="I65" s="173"/>
      <c r="J65" s="173"/>
      <c r="K65" s="173"/>
      <c r="L65" s="316"/>
      <c r="M65" s="332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4"/>
      <c r="Y65" s="197">
        <f>Y64*D84</f>
        <v>100666.0724203875</v>
      </c>
    </row>
    <row r="66" spans="1:26" ht="13.5" thickBot="1" x14ac:dyDescent="0.25">
      <c r="A66" s="198"/>
      <c r="B66" s="199" t="s">
        <v>112</v>
      </c>
      <c r="C66" s="200"/>
      <c r="D66" s="201"/>
      <c r="E66" s="202"/>
      <c r="F66" s="202"/>
      <c r="G66" s="202"/>
      <c r="H66" s="202"/>
      <c r="I66" s="202"/>
      <c r="J66" s="202"/>
      <c r="K66" s="202"/>
      <c r="L66" s="317"/>
      <c r="M66" s="333"/>
      <c r="N66" s="202"/>
      <c r="O66" s="202"/>
      <c r="P66" s="202"/>
      <c r="Q66" s="202"/>
      <c r="R66" s="202"/>
      <c r="S66" s="202"/>
      <c r="T66" s="202"/>
      <c r="U66" s="202"/>
      <c r="V66" s="202"/>
      <c r="W66" s="202"/>
      <c r="X66" s="203"/>
      <c r="Y66" s="204">
        <f>Y64+Y65</f>
        <v>6811737.5671128873</v>
      </c>
    </row>
    <row r="67" spans="1:26" x14ac:dyDescent="0.2">
      <c r="A67" s="205"/>
      <c r="B67" s="206" t="s">
        <v>113</v>
      </c>
      <c r="C67" s="207"/>
      <c r="D67" s="207"/>
      <c r="E67" s="208"/>
      <c r="F67" s="208"/>
      <c r="G67" s="208"/>
      <c r="H67" s="208"/>
      <c r="I67" s="208"/>
      <c r="J67" s="208"/>
      <c r="K67" s="208"/>
      <c r="L67" s="318"/>
      <c r="M67" s="334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9">
        <f>Y66</f>
        <v>6811737.5671128873</v>
      </c>
    </row>
    <row r="68" spans="1:26" x14ac:dyDescent="0.2">
      <c r="A68" s="210"/>
      <c r="B68" s="211" t="s">
        <v>114</v>
      </c>
      <c r="C68" s="212"/>
      <c r="D68" s="212"/>
      <c r="E68" s="213"/>
      <c r="F68" s="213"/>
      <c r="G68" s="213"/>
      <c r="H68" s="213"/>
      <c r="I68" s="213"/>
      <c r="J68" s="213"/>
      <c r="K68" s="213"/>
      <c r="L68" s="319"/>
      <c r="M68" s="335"/>
      <c r="N68" s="213"/>
      <c r="O68" s="213"/>
      <c r="P68" s="213"/>
      <c r="Q68" s="213"/>
      <c r="R68" s="214"/>
      <c r="S68" s="214"/>
      <c r="T68" s="214"/>
      <c r="U68" s="214"/>
      <c r="V68" s="214"/>
      <c r="W68" s="214"/>
      <c r="X68" s="214"/>
      <c r="Y68" s="215">
        <f>Y67*0.18</f>
        <v>1226112.7620803197</v>
      </c>
    </row>
    <row r="69" spans="1:26" ht="13.5" thickBot="1" x14ac:dyDescent="0.25">
      <c r="A69" s="216"/>
      <c r="B69" s="217" t="s">
        <v>115</v>
      </c>
      <c r="C69" s="218"/>
      <c r="D69" s="218"/>
      <c r="E69" s="219"/>
      <c r="F69" s="219"/>
      <c r="G69" s="219"/>
      <c r="H69" s="219"/>
      <c r="I69" s="219"/>
      <c r="J69" s="219"/>
      <c r="K69" s="219"/>
      <c r="L69" s="320"/>
      <c r="M69" s="336"/>
      <c r="N69" s="219"/>
      <c r="O69" s="219"/>
      <c r="P69" s="219"/>
      <c r="Q69" s="219"/>
      <c r="R69" s="219"/>
      <c r="S69" s="219"/>
      <c r="T69" s="219"/>
      <c r="U69" s="219"/>
      <c r="V69" s="219"/>
      <c r="W69" s="219"/>
      <c r="X69" s="219"/>
      <c r="Y69" s="220">
        <f>Y67+Y68</f>
        <v>8037850.3291932065</v>
      </c>
    </row>
    <row r="70" spans="1:26" ht="13.5" thickBot="1" x14ac:dyDescent="0.25">
      <c r="A70" s="221"/>
      <c r="B70" s="222"/>
      <c r="C70" s="223"/>
      <c r="D70" s="223"/>
      <c r="E70" s="223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4"/>
      <c r="U70" s="224"/>
      <c r="V70" s="224"/>
      <c r="W70" s="224"/>
      <c r="X70" s="224"/>
      <c r="Y70" s="224"/>
      <c r="Z70" s="224"/>
    </row>
    <row r="71" spans="1:26" s="227" customFormat="1" x14ac:dyDescent="0.2">
      <c r="A71" s="225"/>
      <c r="B71" s="375"/>
      <c r="C71" s="376"/>
      <c r="D71" s="379" t="s">
        <v>116</v>
      </c>
      <c r="E71" s="381" t="s">
        <v>117</v>
      </c>
      <c r="F71" s="382"/>
      <c r="G71" s="383"/>
      <c r="H71" s="226"/>
      <c r="I71" s="226"/>
      <c r="K71" s="384"/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</row>
    <row r="72" spans="1:26" s="227" customFormat="1" x14ac:dyDescent="0.2">
      <c r="A72" s="225"/>
      <c r="B72" s="377"/>
      <c r="C72" s="378"/>
      <c r="D72" s="380"/>
      <c r="E72" s="228">
        <v>2015</v>
      </c>
      <c r="F72" s="228">
        <v>2016</v>
      </c>
      <c r="G72" s="337">
        <v>2017</v>
      </c>
      <c r="H72" s="229"/>
      <c r="I72" s="229"/>
      <c r="J72" s="229"/>
      <c r="K72" s="384"/>
      <c r="L72" s="384"/>
      <c r="M72" s="384"/>
      <c r="N72" s="384"/>
      <c r="O72" s="384"/>
      <c r="P72" s="384"/>
      <c r="Q72" s="384"/>
      <c r="R72" s="384"/>
      <c r="S72" s="384"/>
      <c r="T72" s="384"/>
      <c r="U72" s="384"/>
      <c r="V72" s="384"/>
      <c r="W72" s="384"/>
    </row>
    <row r="73" spans="1:26" s="227" customFormat="1" ht="36" customHeight="1" thickBot="1" x14ac:dyDescent="0.25">
      <c r="A73" s="225"/>
      <c r="B73" s="385" t="s">
        <v>118</v>
      </c>
      <c r="C73" s="386"/>
      <c r="D73" s="338"/>
      <c r="E73" s="339"/>
      <c r="F73" s="339"/>
      <c r="G73" s="340"/>
      <c r="H73" s="230"/>
      <c r="I73" s="230"/>
      <c r="J73" s="230"/>
      <c r="K73" s="231"/>
      <c r="L73" s="230"/>
      <c r="M73" s="232"/>
      <c r="N73" s="232"/>
      <c r="O73" s="233"/>
      <c r="P73" s="232"/>
      <c r="Q73" s="232"/>
      <c r="S73" s="234"/>
      <c r="U73" s="234"/>
      <c r="X73" s="235"/>
      <c r="Y73" s="236"/>
    </row>
    <row r="74" spans="1:26" s="227" customFormat="1" ht="13.5" x14ac:dyDescent="0.25">
      <c r="A74" s="237"/>
      <c r="B74" s="243"/>
      <c r="C74" s="237"/>
      <c r="D74" s="237"/>
      <c r="E74" s="237"/>
      <c r="F74" s="237"/>
      <c r="G74" s="237"/>
      <c r="H74" s="238"/>
      <c r="I74" s="238"/>
      <c r="J74" s="238"/>
      <c r="K74" s="238"/>
      <c r="L74" s="238"/>
      <c r="M74" s="239"/>
      <c r="N74" s="239"/>
      <c r="O74" s="239"/>
      <c r="P74" s="239"/>
      <c r="Q74" s="240"/>
      <c r="R74" s="241"/>
      <c r="S74" s="233"/>
      <c r="T74" s="241"/>
      <c r="U74" s="233"/>
      <c r="V74" s="242"/>
    </row>
    <row r="75" spans="1:26" s="227" customFormat="1" ht="13.5" x14ac:dyDescent="0.25">
      <c r="A75" s="243" t="s">
        <v>119</v>
      </c>
      <c r="B75" s="243"/>
      <c r="C75" s="243"/>
      <c r="D75" s="243"/>
      <c r="E75" s="243"/>
      <c r="F75" s="237"/>
      <c r="G75" s="237"/>
      <c r="H75" s="238"/>
      <c r="I75" s="238"/>
      <c r="J75" s="238"/>
      <c r="K75" s="238"/>
      <c r="L75" s="238"/>
      <c r="M75" s="239"/>
      <c r="N75" s="239"/>
      <c r="O75" s="239"/>
      <c r="P75" s="239"/>
      <c r="Q75" s="240"/>
      <c r="R75" s="241"/>
      <c r="S75" s="244"/>
      <c r="T75" s="241"/>
      <c r="U75" s="233"/>
      <c r="V75" s="242"/>
    </row>
    <row r="76" spans="1:26" ht="13.5" thickBot="1" x14ac:dyDescent="0.25">
      <c r="A76" s="243"/>
      <c r="B76" s="243"/>
      <c r="C76" s="243"/>
      <c r="D76" s="243"/>
      <c r="E76" s="243"/>
      <c r="F76" s="243"/>
      <c r="G76" s="245"/>
      <c r="H76" s="221"/>
      <c r="I76" s="221"/>
      <c r="J76" s="246"/>
      <c r="K76" s="221"/>
      <c r="L76" s="221"/>
      <c r="M76" s="221"/>
      <c r="N76" s="221"/>
      <c r="O76" s="221"/>
      <c r="P76" s="221"/>
      <c r="Q76" s="221"/>
      <c r="R76" s="221"/>
      <c r="S76" s="221"/>
      <c r="T76" s="247"/>
      <c r="U76" s="247"/>
      <c r="V76" s="247"/>
      <c r="W76" s="247"/>
      <c r="X76" s="247"/>
      <c r="Y76" s="248"/>
      <c r="Z76" s="249"/>
    </row>
    <row r="77" spans="1:26" ht="13.5" thickBot="1" x14ac:dyDescent="0.25">
      <c r="A77" s="250" t="s">
        <v>120</v>
      </c>
      <c r="B77" s="251" t="s">
        <v>121</v>
      </c>
      <c r="C77" s="252" t="s">
        <v>122</v>
      </c>
      <c r="D77" s="253" t="s">
        <v>123</v>
      </c>
      <c r="E77" s="254"/>
      <c r="F77" s="254"/>
      <c r="G77" s="254"/>
      <c r="I77" s="255"/>
      <c r="J77" s="255"/>
      <c r="K77" s="255"/>
      <c r="L77" s="255"/>
      <c r="M77" s="247"/>
      <c r="N77" s="247"/>
      <c r="O77" s="247"/>
      <c r="P77" s="247"/>
    </row>
    <row r="78" spans="1:26" ht="15.75" x14ac:dyDescent="0.25">
      <c r="A78" s="256"/>
      <c r="B78" s="257" t="s">
        <v>124</v>
      </c>
      <c r="C78" s="258" t="s">
        <v>125</v>
      </c>
      <c r="D78" s="259">
        <f>R54/S54</f>
        <v>0</v>
      </c>
      <c r="E78" s="254"/>
      <c r="F78" s="254"/>
      <c r="G78" s="254"/>
      <c r="I78" s="255"/>
      <c r="J78" s="255"/>
      <c r="K78" s="255"/>
      <c r="L78" s="255"/>
      <c r="M78" s="247"/>
      <c r="N78" s="247"/>
      <c r="O78" s="247"/>
      <c r="P78" s="247"/>
      <c r="R78" s="260"/>
      <c r="S78" s="158"/>
    </row>
    <row r="79" spans="1:26" ht="15.75" x14ac:dyDescent="0.25">
      <c r="A79" s="261">
        <v>1</v>
      </c>
      <c r="B79" s="262" t="s">
        <v>126</v>
      </c>
      <c r="C79" s="263"/>
      <c r="D79" s="264"/>
      <c r="E79" s="265"/>
      <c r="F79" s="265"/>
      <c r="G79" s="265"/>
      <c r="I79" s="265"/>
      <c r="J79" s="265"/>
      <c r="K79" s="265"/>
      <c r="L79" s="265"/>
      <c r="M79" s="247"/>
      <c r="N79" s="247"/>
      <c r="O79" s="247"/>
      <c r="P79" s="247"/>
      <c r="R79" s="260"/>
      <c r="S79" s="260"/>
    </row>
    <row r="80" spans="1:26" ht="25.5" x14ac:dyDescent="0.25">
      <c r="A80" s="261">
        <v>2</v>
      </c>
      <c r="B80" s="266" t="s">
        <v>127</v>
      </c>
      <c r="C80" s="263"/>
      <c r="D80" s="264"/>
      <c r="E80" s="267"/>
      <c r="F80" s="268"/>
      <c r="G80" s="268"/>
      <c r="I80" s="269"/>
      <c r="J80" s="269"/>
      <c r="K80" s="269"/>
      <c r="L80" s="269"/>
      <c r="M80" s="247"/>
      <c r="N80" s="247"/>
      <c r="O80" s="247"/>
      <c r="P80" s="247"/>
      <c r="R80" s="260"/>
      <c r="S80" s="260"/>
    </row>
    <row r="81" spans="1:22" x14ac:dyDescent="0.2">
      <c r="A81" s="261">
        <v>3</v>
      </c>
      <c r="B81" s="262" t="s">
        <v>128</v>
      </c>
      <c r="C81" s="263" t="s">
        <v>129</v>
      </c>
      <c r="D81" s="270">
        <v>3.5000000000000003E-2</v>
      </c>
      <c r="E81" s="271"/>
      <c r="F81" s="271"/>
      <c r="G81" s="271"/>
      <c r="H81" s="247"/>
      <c r="I81" s="247"/>
      <c r="J81" s="247"/>
      <c r="K81" s="247"/>
      <c r="L81" s="247"/>
      <c r="M81" s="247"/>
      <c r="N81" s="247"/>
      <c r="O81" s="247"/>
      <c r="P81" s="247"/>
      <c r="Q81" s="247"/>
    </row>
    <row r="82" spans="1:22" x14ac:dyDescent="0.2">
      <c r="A82" s="261">
        <v>4</v>
      </c>
      <c r="B82" s="272" t="s">
        <v>130</v>
      </c>
      <c r="C82" s="263" t="s">
        <v>129</v>
      </c>
      <c r="D82" s="273">
        <v>6.3500000000000001E-2</v>
      </c>
      <c r="E82" s="274"/>
      <c r="F82" s="274"/>
      <c r="G82" s="274"/>
    </row>
    <row r="83" spans="1:22" ht="38.25" x14ac:dyDescent="0.2">
      <c r="A83" s="261">
        <v>5</v>
      </c>
      <c r="B83" s="275" t="s">
        <v>131</v>
      </c>
      <c r="C83" s="263" t="s">
        <v>129</v>
      </c>
      <c r="D83" s="270">
        <v>1.4999999999999999E-2</v>
      </c>
      <c r="E83" s="274"/>
      <c r="F83" s="274"/>
      <c r="G83" s="274"/>
    </row>
    <row r="84" spans="1:22" x14ac:dyDescent="0.2">
      <c r="A84" s="261">
        <v>6</v>
      </c>
      <c r="B84" s="272" t="s">
        <v>132</v>
      </c>
      <c r="C84" s="263" t="s">
        <v>129</v>
      </c>
      <c r="D84" s="270">
        <v>1.4999999999999999E-2</v>
      </c>
      <c r="E84" s="274"/>
      <c r="F84" s="274"/>
      <c r="G84" s="274"/>
    </row>
    <row r="85" spans="1:22" x14ac:dyDescent="0.2">
      <c r="A85" s="261">
        <v>7</v>
      </c>
      <c r="B85" s="262" t="s">
        <v>133</v>
      </c>
      <c r="C85" s="263" t="s">
        <v>129</v>
      </c>
      <c r="D85" s="276">
        <f>K54*0.85/(G54+J54)</f>
        <v>0.83561485041579286</v>
      </c>
      <c r="E85" s="271"/>
      <c r="F85" s="277"/>
      <c r="G85" s="277"/>
      <c r="I85" s="247"/>
      <c r="J85" s="247"/>
      <c r="K85" s="247"/>
      <c r="L85" s="247"/>
      <c r="M85" s="247"/>
      <c r="N85" s="247"/>
      <c r="O85" s="247"/>
      <c r="P85" s="247"/>
    </row>
    <row r="86" spans="1:22" x14ac:dyDescent="0.2">
      <c r="A86" s="261">
        <v>8</v>
      </c>
      <c r="B86" s="262" t="s">
        <v>134</v>
      </c>
      <c r="C86" s="263" t="s">
        <v>129</v>
      </c>
      <c r="D86" s="276">
        <f>L54/(G54+J54)*0.8</f>
        <v>0.54613364805053544</v>
      </c>
      <c r="E86" s="271"/>
      <c r="F86" s="277"/>
      <c r="G86" s="278"/>
      <c r="I86" s="247"/>
      <c r="J86" s="247"/>
      <c r="K86" s="247"/>
      <c r="L86" s="247"/>
      <c r="M86" s="247"/>
      <c r="N86" s="247"/>
      <c r="O86" s="247"/>
      <c r="P86" s="247"/>
    </row>
    <row r="87" spans="1:22" ht="13.5" thickBot="1" x14ac:dyDescent="0.25">
      <c r="A87" s="279">
        <v>9</v>
      </c>
      <c r="B87" s="280" t="s">
        <v>135</v>
      </c>
      <c r="C87" s="281" t="s">
        <v>136</v>
      </c>
      <c r="D87" s="282"/>
      <c r="E87" s="274"/>
      <c r="F87" s="274"/>
      <c r="G87" s="274"/>
    </row>
    <row r="88" spans="1:22" ht="15.75" x14ac:dyDescent="0.25">
      <c r="A88" s="274"/>
      <c r="B88" s="283"/>
      <c r="C88" s="284"/>
      <c r="D88" s="284"/>
      <c r="E88" s="285"/>
      <c r="F88" s="284"/>
      <c r="G88" s="284"/>
      <c r="H88" s="286"/>
    </row>
    <row r="89" spans="1:22" x14ac:dyDescent="0.2">
      <c r="B89" s="287"/>
      <c r="D89" s="288"/>
    </row>
    <row r="90" spans="1:22" x14ac:dyDescent="0.2">
      <c r="B90" s="37" t="s">
        <v>2</v>
      </c>
      <c r="D90" s="37" t="s">
        <v>3</v>
      </c>
      <c r="F90" s="387" t="s">
        <v>4</v>
      </c>
      <c r="G90" s="387"/>
    </row>
    <row r="91" spans="1:22" x14ac:dyDescent="0.2">
      <c r="G91" s="355" t="s">
        <v>5</v>
      </c>
      <c r="H91" s="355"/>
    </row>
    <row r="93" spans="1:22" x14ac:dyDescent="0.2">
      <c r="V93" s="289"/>
    </row>
    <row r="94" spans="1:22" x14ac:dyDescent="0.2">
      <c r="U94" s="158"/>
      <c r="V94" s="290"/>
    </row>
    <row r="96" spans="1:22" x14ac:dyDescent="0.2">
      <c r="B96" s="287"/>
      <c r="C96" s="287"/>
      <c r="D96" s="287"/>
    </row>
  </sheetData>
  <mergeCells count="31">
    <mergeCell ref="F90:G90"/>
    <mergeCell ref="G91:H91"/>
    <mergeCell ref="V11:V12"/>
    <mergeCell ref="W11:W12"/>
    <mergeCell ref="B71:C72"/>
    <mergeCell ref="D71:D72"/>
    <mergeCell ref="E71:G71"/>
    <mergeCell ref="K71:W72"/>
    <mergeCell ref="B73:C73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C12" sqref="C12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96" t="s">
        <v>68</v>
      </c>
      <c r="J1" s="396"/>
    </row>
    <row r="2" spans="1:16" s="3" customFormat="1" x14ac:dyDescent="0.2">
      <c r="A2" s="2" t="s">
        <v>6</v>
      </c>
    </row>
    <row r="3" spans="1:16" x14ac:dyDescent="0.2">
      <c r="A3" s="397" t="s">
        <v>39</v>
      </c>
      <c r="B3" s="397"/>
      <c r="C3" s="397"/>
      <c r="D3" s="397"/>
      <c r="E3" s="397"/>
      <c r="F3" s="397"/>
      <c r="G3" s="397"/>
      <c r="H3" s="397"/>
      <c r="I3" s="397"/>
      <c r="J3" s="397"/>
    </row>
    <row r="4" spans="1:16" ht="15" customHeight="1" x14ac:dyDescent="0.2">
      <c r="A4" s="398" t="s">
        <v>0</v>
      </c>
      <c r="B4" s="398"/>
      <c r="C4" s="398"/>
      <c r="D4" s="398"/>
      <c r="E4" s="398"/>
      <c r="F4" s="398"/>
      <c r="G4" s="398"/>
      <c r="H4" s="398"/>
      <c r="I4" s="398"/>
      <c r="J4" s="398"/>
      <c r="K4" s="4"/>
      <c r="L4" s="4"/>
      <c r="M4" s="4"/>
      <c r="N4" s="42"/>
      <c r="O4" s="42"/>
      <c r="P4" s="42"/>
    </row>
    <row r="5" spans="1:16" ht="15" customHeight="1" thickBot="1" x14ac:dyDescent="0.25">
      <c r="A5" s="398" t="s">
        <v>7</v>
      </c>
      <c r="B5" s="398"/>
      <c r="C5" s="398"/>
      <c r="D5" s="398"/>
      <c r="E5" s="398"/>
      <c r="F5" s="398"/>
      <c r="G5" s="398"/>
      <c r="H5" s="398"/>
      <c r="I5" s="398"/>
      <c r="J5" s="398"/>
      <c r="K5" s="4"/>
      <c r="L5" s="4"/>
      <c r="M5" s="4"/>
    </row>
    <row r="6" spans="1:16" ht="20.25" customHeight="1" x14ac:dyDescent="0.2">
      <c r="A6" s="391" t="s">
        <v>40</v>
      </c>
      <c r="B6" s="391" t="s">
        <v>41</v>
      </c>
      <c r="C6" s="391" t="s">
        <v>42</v>
      </c>
      <c r="D6" s="391" t="s">
        <v>43</v>
      </c>
      <c r="E6" s="391" t="s">
        <v>44</v>
      </c>
      <c r="F6" s="391" t="s">
        <v>45</v>
      </c>
      <c r="G6" s="389" t="s">
        <v>46</v>
      </c>
      <c r="H6" s="391" t="s">
        <v>47</v>
      </c>
      <c r="I6" s="391" t="s">
        <v>14</v>
      </c>
      <c r="J6" s="391" t="s">
        <v>48</v>
      </c>
    </row>
    <row r="7" spans="1:16" ht="68.25" customHeight="1" thickBot="1" x14ac:dyDescent="0.25">
      <c r="A7" s="392"/>
      <c r="B7" s="392"/>
      <c r="C7" s="392"/>
      <c r="D7" s="392"/>
      <c r="E7" s="392"/>
      <c r="F7" s="392"/>
      <c r="G7" s="390"/>
      <c r="H7" s="392"/>
      <c r="I7" s="392"/>
      <c r="J7" s="392"/>
    </row>
    <row r="8" spans="1:16" ht="14.2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93" t="s">
        <v>49</v>
      </c>
      <c r="B13" s="394"/>
      <c r="C13" s="394"/>
      <c r="D13" s="394"/>
      <c r="E13" s="394"/>
      <c r="F13" s="394"/>
      <c r="G13" s="394"/>
      <c r="H13" s="394"/>
      <c r="I13" s="395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87" t="s">
        <v>3</v>
      </c>
      <c r="D16" s="387"/>
      <c r="E16" s="1"/>
      <c r="F16" s="387" t="s">
        <v>4</v>
      </c>
      <c r="G16" s="387"/>
      <c r="H16" s="387"/>
    </row>
    <row r="17" spans="1:8" x14ac:dyDescent="0.2">
      <c r="A17" s="1"/>
      <c r="B17" s="1"/>
      <c r="C17" s="1"/>
      <c r="D17" s="1"/>
      <c r="E17" s="1"/>
      <c r="F17" s="388" t="s">
        <v>5</v>
      </c>
      <c r="G17" s="388"/>
      <c r="H17" s="388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1" sqref="B3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407" t="s">
        <v>67</v>
      </c>
      <c r="L1" s="407"/>
      <c r="M1" s="407"/>
    </row>
    <row r="2" spans="1:14" s="3" customFormat="1" x14ac:dyDescent="0.2">
      <c r="A2" s="2" t="s">
        <v>6</v>
      </c>
    </row>
    <row r="5" spans="1:14" x14ac:dyDescent="0.2">
      <c r="A5" s="408" t="s">
        <v>10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</row>
    <row r="6" spans="1:14" x14ac:dyDescent="0.2">
      <c r="A6" s="398" t="s">
        <v>0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4"/>
    </row>
    <row r="7" spans="1:14" ht="13.5" thickBot="1" x14ac:dyDescent="0.25">
      <c r="A7" s="398" t="s">
        <v>7</v>
      </c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4"/>
    </row>
    <row r="8" spans="1:14" ht="25.5" customHeight="1" x14ac:dyDescent="0.2">
      <c r="A8" s="409" t="s">
        <v>8</v>
      </c>
      <c r="B8" s="403" t="s">
        <v>11</v>
      </c>
      <c r="C8" s="411" t="s">
        <v>12</v>
      </c>
      <c r="D8" s="411" t="s">
        <v>13</v>
      </c>
      <c r="E8" s="403" t="s">
        <v>14</v>
      </c>
      <c r="F8" s="403" t="s">
        <v>15</v>
      </c>
      <c r="G8" s="403" t="s">
        <v>16</v>
      </c>
      <c r="H8" s="403" t="s">
        <v>17</v>
      </c>
      <c r="I8" s="403"/>
      <c r="J8" s="403"/>
      <c r="K8" s="403" t="s">
        <v>18</v>
      </c>
      <c r="L8" s="403"/>
      <c r="M8" s="405" t="s">
        <v>19</v>
      </c>
    </row>
    <row r="9" spans="1:14" s="64" customFormat="1" ht="42" customHeight="1" x14ac:dyDescent="0.25">
      <c r="A9" s="410"/>
      <c r="B9" s="404"/>
      <c r="C9" s="412"/>
      <c r="D9" s="412"/>
      <c r="E9" s="404"/>
      <c r="F9" s="404"/>
      <c r="G9" s="404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406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99"/>
      <c r="K21" s="400"/>
      <c r="M21" s="36"/>
    </row>
    <row r="22" spans="1:18" s="1" customFormat="1" x14ac:dyDescent="0.2">
      <c r="B22" s="37" t="s">
        <v>2</v>
      </c>
      <c r="D22" s="387" t="s">
        <v>3</v>
      </c>
      <c r="E22" s="387"/>
      <c r="G22" s="387" t="s">
        <v>4</v>
      </c>
      <c r="H22" s="387"/>
      <c r="I22" s="387"/>
    </row>
    <row r="23" spans="1:18" s="1" customFormat="1" x14ac:dyDescent="0.2">
      <c r="G23" s="388" t="s">
        <v>5</v>
      </c>
      <c r="H23" s="388"/>
      <c r="I23" s="388"/>
    </row>
    <row r="24" spans="1:18" s="1" customFormat="1" x14ac:dyDescent="0.2"/>
    <row r="25" spans="1:18" x14ac:dyDescent="0.2">
      <c r="J25" s="399"/>
      <c r="K25" s="400"/>
      <c r="M25" s="36"/>
    </row>
    <row r="26" spans="1:18" x14ac:dyDescent="0.2">
      <c r="K26" s="38"/>
      <c r="M26" s="36"/>
    </row>
    <row r="27" spans="1:18" x14ac:dyDescent="0.2">
      <c r="K27" s="401"/>
    </row>
    <row r="28" spans="1:18" x14ac:dyDescent="0.2">
      <c r="K28" s="402"/>
    </row>
    <row r="29" spans="1:18" x14ac:dyDescent="0.2">
      <c r="K29" s="402"/>
    </row>
    <row r="30" spans="1:18" x14ac:dyDescent="0.2">
      <c r="K30" s="402"/>
    </row>
    <row r="31" spans="1:18" x14ac:dyDescent="0.2">
      <c r="K31" s="402"/>
    </row>
    <row r="32" spans="1:18" x14ac:dyDescent="0.2">
      <c r="K32" s="402"/>
    </row>
    <row r="33" spans="11:11" x14ac:dyDescent="0.2">
      <c r="K33" s="402"/>
    </row>
    <row r="34" spans="11:11" x14ac:dyDescent="0.2">
      <c r="K34" s="402"/>
    </row>
    <row r="35" spans="11:11" x14ac:dyDescent="0.2">
      <c r="K35" s="402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15" zoomScaleNormal="100" zoomScaleSheetLayoutView="115" workbookViewId="0">
      <selection activeCell="B37" sqref="B37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66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13"/>
      <c r="B4" s="413"/>
      <c r="C4" s="413"/>
      <c r="D4" s="413"/>
      <c r="E4" s="413"/>
      <c r="F4" s="413"/>
      <c r="G4" s="413"/>
      <c r="H4" s="413"/>
      <c r="I4" s="101"/>
      <c r="J4" s="101"/>
      <c r="K4" s="101"/>
      <c r="L4" s="101"/>
    </row>
    <row r="5" spans="1:14" s="3" customFormat="1" x14ac:dyDescent="0.2">
      <c r="A5" s="413" t="s">
        <v>51</v>
      </c>
      <c r="B5" s="413"/>
      <c r="C5" s="413"/>
      <c r="D5" s="413"/>
      <c r="E5" s="413"/>
      <c r="F5" s="413"/>
      <c r="G5" s="413"/>
      <c r="H5" s="413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14" t="s">
        <v>8</v>
      </c>
      <c r="B9" s="416" t="s">
        <v>52</v>
      </c>
      <c r="C9" s="418" t="s">
        <v>53</v>
      </c>
      <c r="D9" s="419" t="s">
        <v>54</v>
      </c>
      <c r="E9" s="419" t="s">
        <v>55</v>
      </c>
      <c r="F9" s="419" t="s">
        <v>56</v>
      </c>
      <c r="G9" s="421" t="s">
        <v>57</v>
      </c>
      <c r="H9" s="423" t="s">
        <v>58</v>
      </c>
    </row>
    <row r="10" spans="1:14" s="3" customFormat="1" ht="13.5" thickBot="1" x14ac:dyDescent="0.25">
      <c r="A10" s="415"/>
      <c r="B10" s="417"/>
      <c r="C10" s="417"/>
      <c r="D10" s="420"/>
      <c r="E10" s="420"/>
      <c r="F10" s="420"/>
      <c r="G10" s="422"/>
      <c r="H10" s="424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25" t="s">
        <v>59</v>
      </c>
      <c r="B12" s="426"/>
      <c r="C12" s="426"/>
      <c r="D12" s="426"/>
      <c r="E12" s="426"/>
      <c r="F12" s="426"/>
      <c r="G12" s="427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25" t="s">
        <v>63</v>
      </c>
      <c r="B17" s="426"/>
      <c r="C17" s="426"/>
      <c r="D17" s="426"/>
      <c r="E17" s="426"/>
      <c r="F17" s="426"/>
      <c r="G17" s="427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28" t="s">
        <v>2</v>
      </c>
      <c r="B25" s="428"/>
      <c r="C25" s="429" t="s">
        <v>3</v>
      </c>
      <c r="D25" s="429"/>
      <c r="E25" s="1"/>
      <c r="F25" s="430" t="s">
        <v>4</v>
      </c>
      <c r="G25" s="430"/>
      <c r="H25" s="430"/>
    </row>
    <row r="26" spans="1:8" s="124" customFormat="1" x14ac:dyDescent="0.2">
      <c r="A26" s="1"/>
      <c r="B26" s="1"/>
      <c r="C26" s="1"/>
      <c r="D26" s="1"/>
      <c r="E26" s="1"/>
      <c r="F26" s="388" t="s">
        <v>5</v>
      </c>
      <c r="G26" s="388"/>
      <c r="H26" s="388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  </vt:lpstr>
      <vt:lpstr>Приложение 1 к форме 8.1</vt:lpstr>
      <vt:lpstr>Приложение 2 к Форме 8.1</vt:lpstr>
      <vt:lpstr>пр 3 к ф8,1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2015-08-06T12:14:57Z</dcterms:modified>
</cp:coreProperties>
</file>