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4"/>
  </bookViews>
  <sheets>
    <sheet name="ЛОТ 1.501" sheetId="9" r:id="rId1"/>
    <sheet name="ЛОТ 2.501" sheetId="10" r:id="rId2"/>
    <sheet name="ЛОТ 3.501" sheetId="11" r:id="rId3"/>
    <sheet name="ЛОТ 4.501" sheetId="12" r:id="rId4"/>
    <sheet name="ЛОТ 5.501" sheetId="13" r:id="rId5"/>
  </sheets>
  <externalReferences>
    <externalReference r:id="rId6"/>
  </externalReferences>
  <definedNames>
    <definedName name="_xlnm.Print_Titles" localSheetId="0">'ЛОТ 1.501'!$3:$10</definedName>
    <definedName name="_xlnm.Print_Titles" localSheetId="1">'ЛОТ 2.501'!$3:$13</definedName>
    <definedName name="_xlnm.Print_Titles" localSheetId="2">'ЛОТ 3.501'!$3:$13</definedName>
    <definedName name="_xlnm.Print_Area" localSheetId="0">'ЛОТ 1.501'!$A$1:$M$148</definedName>
    <definedName name="_xlnm.Print_Area" localSheetId="1">'ЛОТ 2.501'!$A$1:$M$149</definedName>
    <definedName name="_xlnm.Print_Area" localSheetId="2">'ЛОТ 3.501'!$A$1:$M$149</definedName>
    <definedName name="_xlnm.Print_Area" localSheetId="3">'ЛОТ 4.501'!$A$1:$M$132</definedName>
    <definedName name="_xlnm.Print_Area" localSheetId="4">'ЛОТ 5.501'!$A$1:$M$104</definedName>
  </definedNames>
  <calcPr calcId="145621"/>
</workbook>
</file>

<file path=xl/calcChain.xml><?xml version="1.0" encoding="utf-8"?>
<calcChain xmlns="http://schemas.openxmlformats.org/spreadsheetml/2006/main">
  <c r="C12" i="9" l="1"/>
  <c r="I16" i="9"/>
  <c r="J16" i="9"/>
  <c r="K16" i="9"/>
  <c r="L16" i="9"/>
  <c r="D17" i="9"/>
  <c r="E17" i="9"/>
  <c r="F17" i="9"/>
  <c r="G17" i="9"/>
  <c r="I17" i="9"/>
  <c r="J17" i="9"/>
  <c r="K17" i="9"/>
  <c r="L17" i="9"/>
  <c r="L18" i="9" s="1"/>
  <c r="I18" i="9"/>
  <c r="J18" i="9"/>
  <c r="K18" i="9"/>
  <c r="D21" i="9"/>
  <c r="E21" i="9"/>
  <c r="F21" i="9"/>
  <c r="G21" i="9"/>
  <c r="I21" i="9"/>
  <c r="J21" i="9"/>
  <c r="M21" i="9" s="1"/>
  <c r="K21" i="9"/>
  <c r="L21" i="9"/>
  <c r="D22" i="9"/>
  <c r="E22" i="9"/>
  <c r="F22" i="9"/>
  <c r="G22" i="9"/>
  <c r="I22" i="9"/>
  <c r="J22" i="9"/>
  <c r="K22" i="9"/>
  <c r="L22" i="9"/>
  <c r="D23" i="9"/>
  <c r="E23" i="9"/>
  <c r="F23" i="9"/>
  <c r="G23" i="9"/>
  <c r="I23" i="9"/>
  <c r="J23" i="9"/>
  <c r="K23" i="9"/>
  <c r="L23" i="9"/>
  <c r="D24" i="9"/>
  <c r="E24" i="9"/>
  <c r="F24" i="9"/>
  <c r="G24" i="9"/>
  <c r="I24" i="9"/>
  <c r="J24" i="9"/>
  <c r="K24" i="9"/>
  <c r="L24" i="9"/>
  <c r="D25" i="9"/>
  <c r="E25" i="9"/>
  <c r="F25" i="9"/>
  <c r="G25" i="9"/>
  <c r="I25" i="9"/>
  <c r="J25" i="9"/>
  <c r="M25" i="9" s="1"/>
  <c r="K25" i="9"/>
  <c r="L25" i="9"/>
  <c r="D26" i="9"/>
  <c r="E26" i="9"/>
  <c r="F26" i="9"/>
  <c r="G26" i="9"/>
  <c r="I26" i="9"/>
  <c r="J26" i="9"/>
  <c r="K26" i="9"/>
  <c r="L26" i="9"/>
  <c r="I29" i="9"/>
  <c r="J29" i="9"/>
  <c r="K29" i="9"/>
  <c r="L29" i="9"/>
  <c r="D31" i="9"/>
  <c r="E31" i="9"/>
  <c r="F31" i="9"/>
  <c r="G31" i="9"/>
  <c r="I31" i="9"/>
  <c r="J31" i="9"/>
  <c r="K31" i="9"/>
  <c r="L31" i="9"/>
  <c r="D33" i="9"/>
  <c r="E33" i="9"/>
  <c r="F33" i="9"/>
  <c r="G33" i="9"/>
  <c r="I33" i="9"/>
  <c r="J33" i="9"/>
  <c r="K33" i="9"/>
  <c r="L33" i="9"/>
  <c r="L34" i="9" s="1"/>
  <c r="I34" i="9"/>
  <c r="K34" i="9"/>
  <c r="D37" i="9"/>
  <c r="E37" i="9"/>
  <c r="F37" i="9"/>
  <c r="G37" i="9"/>
  <c r="I37" i="9"/>
  <c r="J37" i="9"/>
  <c r="K37" i="9"/>
  <c r="L37" i="9"/>
  <c r="D38" i="9"/>
  <c r="E38" i="9"/>
  <c r="F38" i="9"/>
  <c r="G38" i="9"/>
  <c r="I38" i="9"/>
  <c r="J38" i="9"/>
  <c r="K38" i="9"/>
  <c r="L38" i="9"/>
  <c r="D39" i="9"/>
  <c r="E39" i="9"/>
  <c r="F39" i="9"/>
  <c r="G39" i="9"/>
  <c r="I39" i="9"/>
  <c r="J39" i="9"/>
  <c r="K39" i="9"/>
  <c r="L39" i="9"/>
  <c r="D40" i="9"/>
  <c r="E40" i="9"/>
  <c r="F40" i="9"/>
  <c r="G40" i="9"/>
  <c r="I40" i="9"/>
  <c r="J40" i="9"/>
  <c r="K40" i="9"/>
  <c r="L40" i="9"/>
  <c r="D41" i="9"/>
  <c r="E41" i="9"/>
  <c r="F41" i="9"/>
  <c r="G41" i="9"/>
  <c r="I41" i="9"/>
  <c r="J41" i="9"/>
  <c r="K41" i="9"/>
  <c r="L41" i="9"/>
  <c r="D42" i="9"/>
  <c r="E42" i="9"/>
  <c r="F42" i="9"/>
  <c r="G42" i="9"/>
  <c r="I42" i="9"/>
  <c r="J42" i="9"/>
  <c r="K42" i="9"/>
  <c r="L42" i="9"/>
  <c r="D43" i="9"/>
  <c r="E43" i="9"/>
  <c r="F43" i="9"/>
  <c r="G43" i="9"/>
  <c r="I43" i="9"/>
  <c r="J43" i="9"/>
  <c r="K43" i="9"/>
  <c r="L43" i="9"/>
  <c r="D44" i="9"/>
  <c r="E44" i="9"/>
  <c r="F44" i="9"/>
  <c r="G44" i="9"/>
  <c r="I44" i="9"/>
  <c r="J44" i="9"/>
  <c r="K44" i="9"/>
  <c r="L44" i="9"/>
  <c r="D45" i="9"/>
  <c r="E45" i="9"/>
  <c r="F45" i="9"/>
  <c r="G45" i="9"/>
  <c r="I45" i="9"/>
  <c r="J45" i="9"/>
  <c r="K45" i="9"/>
  <c r="L45" i="9"/>
  <c r="I48" i="9"/>
  <c r="J48" i="9"/>
  <c r="K48" i="9"/>
  <c r="L48" i="9"/>
  <c r="D50" i="9"/>
  <c r="E50" i="9"/>
  <c r="F50" i="9"/>
  <c r="G50" i="9"/>
  <c r="I50" i="9"/>
  <c r="J50" i="9"/>
  <c r="K50" i="9"/>
  <c r="L50" i="9"/>
  <c r="I51" i="9"/>
  <c r="J51" i="9"/>
  <c r="K51" i="9"/>
  <c r="D54" i="9"/>
  <c r="E54" i="9"/>
  <c r="F54" i="9"/>
  <c r="G54" i="9"/>
  <c r="I54" i="9"/>
  <c r="J54" i="9"/>
  <c r="K54" i="9"/>
  <c r="L54" i="9"/>
  <c r="D55" i="9"/>
  <c r="E55" i="9"/>
  <c r="F55" i="9"/>
  <c r="G55" i="9"/>
  <c r="I55" i="9"/>
  <c r="J55" i="9"/>
  <c r="K55" i="9"/>
  <c r="L55" i="9"/>
  <c r="D56" i="9"/>
  <c r="E56" i="9"/>
  <c r="F56" i="9"/>
  <c r="G56" i="9"/>
  <c r="I56" i="9"/>
  <c r="J56" i="9"/>
  <c r="K56" i="9"/>
  <c r="L56" i="9"/>
  <c r="D57" i="9"/>
  <c r="E57" i="9"/>
  <c r="F57" i="9"/>
  <c r="G57" i="9"/>
  <c r="I57" i="9"/>
  <c r="J57" i="9"/>
  <c r="K57" i="9"/>
  <c r="L57" i="9"/>
  <c r="D58" i="9"/>
  <c r="E58" i="9"/>
  <c r="F58" i="9"/>
  <c r="G58" i="9"/>
  <c r="I58" i="9"/>
  <c r="J58" i="9"/>
  <c r="K58" i="9"/>
  <c r="L58" i="9"/>
  <c r="D59" i="9"/>
  <c r="E59" i="9"/>
  <c r="F59" i="9"/>
  <c r="G59" i="9"/>
  <c r="I59" i="9"/>
  <c r="J59" i="9"/>
  <c r="K59" i="9"/>
  <c r="L59" i="9"/>
  <c r="D60" i="9"/>
  <c r="E60" i="9"/>
  <c r="F60" i="9"/>
  <c r="G60" i="9"/>
  <c r="I60" i="9"/>
  <c r="J60" i="9"/>
  <c r="K60" i="9"/>
  <c r="L60" i="9"/>
  <c r="D61" i="9"/>
  <c r="E61" i="9"/>
  <c r="F61" i="9"/>
  <c r="G61" i="9"/>
  <c r="I61" i="9"/>
  <c r="J61" i="9"/>
  <c r="K61" i="9"/>
  <c r="L61" i="9"/>
  <c r="D62" i="9"/>
  <c r="E62" i="9"/>
  <c r="F62" i="9"/>
  <c r="G62" i="9"/>
  <c r="I62" i="9"/>
  <c r="J62" i="9"/>
  <c r="K62" i="9"/>
  <c r="L62" i="9"/>
  <c r="D63" i="9"/>
  <c r="E63" i="9"/>
  <c r="F63" i="9"/>
  <c r="G63" i="9"/>
  <c r="I63" i="9"/>
  <c r="J63" i="9"/>
  <c r="K63" i="9"/>
  <c r="L63" i="9"/>
  <c r="D64" i="9"/>
  <c r="E64" i="9"/>
  <c r="F64" i="9"/>
  <c r="G64" i="9"/>
  <c r="I64" i="9"/>
  <c r="J64" i="9"/>
  <c r="K64" i="9"/>
  <c r="L64" i="9"/>
  <c r="D65" i="9"/>
  <c r="E65" i="9"/>
  <c r="F65" i="9"/>
  <c r="G65" i="9"/>
  <c r="I65" i="9"/>
  <c r="J65" i="9"/>
  <c r="K65" i="9"/>
  <c r="L65" i="9"/>
  <c r="D66" i="9"/>
  <c r="E66" i="9"/>
  <c r="F66" i="9"/>
  <c r="G66" i="9"/>
  <c r="I66" i="9"/>
  <c r="J66" i="9"/>
  <c r="K66" i="9"/>
  <c r="L66" i="9"/>
  <c r="D67" i="9"/>
  <c r="E67" i="9"/>
  <c r="F67" i="9"/>
  <c r="G67" i="9"/>
  <c r="I67" i="9"/>
  <c r="J67" i="9"/>
  <c r="K67" i="9"/>
  <c r="L67" i="9"/>
  <c r="D68" i="9"/>
  <c r="E68" i="9"/>
  <c r="F68" i="9"/>
  <c r="G68" i="9"/>
  <c r="I68" i="9"/>
  <c r="J68" i="9"/>
  <c r="K68" i="9"/>
  <c r="L68" i="9"/>
  <c r="D69" i="9"/>
  <c r="E69" i="9"/>
  <c r="F69" i="9"/>
  <c r="G69" i="9"/>
  <c r="I69" i="9"/>
  <c r="J69" i="9"/>
  <c r="K69" i="9"/>
  <c r="L69" i="9"/>
  <c r="M70" i="9"/>
  <c r="M71" i="9"/>
  <c r="I72" i="9"/>
  <c r="J72" i="9"/>
  <c r="M72" i="9" s="1"/>
  <c r="K72" i="9"/>
  <c r="L72" i="9"/>
  <c r="M73" i="9"/>
  <c r="D74" i="9"/>
  <c r="E74" i="9"/>
  <c r="F74" i="9"/>
  <c r="G74" i="9"/>
  <c r="I74" i="9"/>
  <c r="J74" i="9"/>
  <c r="K74" i="9"/>
  <c r="L74" i="9"/>
  <c r="D76" i="9"/>
  <c r="E76" i="9"/>
  <c r="F76" i="9"/>
  <c r="G76" i="9"/>
  <c r="I76" i="9"/>
  <c r="J76" i="9"/>
  <c r="K76" i="9"/>
  <c r="L76" i="9"/>
  <c r="I77" i="9"/>
  <c r="D80" i="9"/>
  <c r="E80" i="9"/>
  <c r="F80" i="9"/>
  <c r="G80" i="9"/>
  <c r="I80" i="9"/>
  <c r="J80" i="9"/>
  <c r="K80" i="9"/>
  <c r="L80" i="9"/>
  <c r="D81" i="9"/>
  <c r="E81" i="9"/>
  <c r="F81" i="9"/>
  <c r="G81" i="9"/>
  <c r="I81" i="9"/>
  <c r="J81" i="9"/>
  <c r="K81" i="9"/>
  <c r="L81" i="9"/>
  <c r="D82" i="9"/>
  <c r="I82" i="9" s="1"/>
  <c r="E82" i="9"/>
  <c r="F82" i="9"/>
  <c r="G82" i="9"/>
  <c r="J82" i="9"/>
  <c r="K82" i="9"/>
  <c r="L82" i="9"/>
  <c r="D83" i="9"/>
  <c r="I83" i="9" s="1"/>
  <c r="E83" i="9"/>
  <c r="F83" i="9"/>
  <c r="G83" i="9"/>
  <c r="J83" i="9"/>
  <c r="K83" i="9"/>
  <c r="L83" i="9"/>
  <c r="D84" i="9"/>
  <c r="I84" i="9" s="1"/>
  <c r="E84" i="9"/>
  <c r="F84" i="9"/>
  <c r="G84" i="9"/>
  <c r="J84" i="9"/>
  <c r="K84" i="9"/>
  <c r="L84" i="9"/>
  <c r="D85" i="9"/>
  <c r="E85" i="9"/>
  <c r="F85" i="9"/>
  <c r="G85" i="9"/>
  <c r="I85" i="9"/>
  <c r="J85" i="9"/>
  <c r="K85" i="9"/>
  <c r="L85" i="9"/>
  <c r="D86" i="9"/>
  <c r="I86" i="9" s="1"/>
  <c r="E86" i="9"/>
  <c r="F86" i="9"/>
  <c r="G86" i="9"/>
  <c r="J86" i="9"/>
  <c r="K86" i="9"/>
  <c r="L86" i="9"/>
  <c r="D87" i="9"/>
  <c r="I87" i="9" s="1"/>
  <c r="E87" i="9"/>
  <c r="F87" i="9"/>
  <c r="G87" i="9"/>
  <c r="L87" i="9" s="1"/>
  <c r="J87" i="9"/>
  <c r="K87" i="9"/>
  <c r="D88" i="9"/>
  <c r="I88" i="9" s="1"/>
  <c r="E88" i="9"/>
  <c r="F88" i="9"/>
  <c r="G88" i="9"/>
  <c r="J88" i="9"/>
  <c r="K88" i="9"/>
  <c r="L88" i="9"/>
  <c r="D89" i="9"/>
  <c r="I89" i="9" s="1"/>
  <c r="E89" i="9"/>
  <c r="F89" i="9"/>
  <c r="G89" i="9"/>
  <c r="J89" i="9"/>
  <c r="K89" i="9"/>
  <c r="L89" i="9"/>
  <c r="D90" i="9"/>
  <c r="E90" i="9"/>
  <c r="F90" i="9"/>
  <c r="G90" i="9"/>
  <c r="I90" i="9"/>
  <c r="J90" i="9"/>
  <c r="K90" i="9"/>
  <c r="L90" i="9"/>
  <c r="D91" i="9"/>
  <c r="I91" i="9" s="1"/>
  <c r="E91" i="9"/>
  <c r="F91" i="9"/>
  <c r="G91" i="9"/>
  <c r="L91" i="9" s="1"/>
  <c r="J91" i="9"/>
  <c r="K91" i="9"/>
  <c r="D92" i="9"/>
  <c r="I92" i="9" s="1"/>
  <c r="E92" i="9"/>
  <c r="F92" i="9"/>
  <c r="G92" i="9"/>
  <c r="L92" i="9" s="1"/>
  <c r="J92" i="9"/>
  <c r="K92" i="9"/>
  <c r="D93" i="9"/>
  <c r="E93" i="9"/>
  <c r="F93" i="9"/>
  <c r="G93" i="9"/>
  <c r="L93" i="9" s="1"/>
  <c r="I93" i="9"/>
  <c r="J93" i="9"/>
  <c r="K93" i="9"/>
  <c r="D94" i="9"/>
  <c r="I94" i="9" s="1"/>
  <c r="E94" i="9"/>
  <c r="F94" i="9"/>
  <c r="G94" i="9"/>
  <c r="L94" i="9" s="1"/>
  <c r="J94" i="9"/>
  <c r="K94" i="9"/>
  <c r="D95" i="9"/>
  <c r="C95" i="9" s="1"/>
  <c r="E95" i="9"/>
  <c r="F95" i="9"/>
  <c r="G95" i="9"/>
  <c r="L95" i="9" s="1"/>
  <c r="M95" i="9" s="1"/>
  <c r="I95" i="9"/>
  <c r="J95" i="9"/>
  <c r="K95" i="9"/>
  <c r="D96" i="9"/>
  <c r="E96" i="9"/>
  <c r="F96" i="9"/>
  <c r="K96" i="9" s="1"/>
  <c r="G96" i="9"/>
  <c r="I96" i="9"/>
  <c r="J96" i="9"/>
  <c r="L96" i="9"/>
  <c r="D97" i="9"/>
  <c r="E97" i="9"/>
  <c r="F97" i="9"/>
  <c r="K97" i="9" s="1"/>
  <c r="G97" i="9"/>
  <c r="I97" i="9"/>
  <c r="J97" i="9"/>
  <c r="L97" i="9"/>
  <c r="D98" i="9"/>
  <c r="E98" i="9"/>
  <c r="F98" i="9"/>
  <c r="K98" i="9" s="1"/>
  <c r="G98" i="9"/>
  <c r="I98" i="9"/>
  <c r="J98" i="9"/>
  <c r="L98" i="9"/>
  <c r="D99" i="9"/>
  <c r="E99" i="9"/>
  <c r="F99" i="9"/>
  <c r="K99" i="9" s="1"/>
  <c r="G99" i="9"/>
  <c r="L99" i="9" s="1"/>
  <c r="I99" i="9"/>
  <c r="J99" i="9"/>
  <c r="D100" i="9"/>
  <c r="E100" i="9"/>
  <c r="F100" i="9"/>
  <c r="K100" i="9" s="1"/>
  <c r="G100" i="9"/>
  <c r="L100" i="9" s="1"/>
  <c r="I100" i="9"/>
  <c r="J100" i="9"/>
  <c r="D101" i="9"/>
  <c r="E101" i="9"/>
  <c r="F101" i="9"/>
  <c r="K101" i="9" s="1"/>
  <c r="G101" i="9"/>
  <c r="L101" i="9" s="1"/>
  <c r="I101" i="9"/>
  <c r="J101" i="9"/>
  <c r="D102" i="9"/>
  <c r="I102" i="9" s="1"/>
  <c r="E102" i="9"/>
  <c r="F102" i="9"/>
  <c r="G102" i="9"/>
  <c r="L102" i="9" s="1"/>
  <c r="J102" i="9"/>
  <c r="K102" i="9"/>
  <c r="D103" i="9"/>
  <c r="E103" i="9"/>
  <c r="F103" i="9"/>
  <c r="G103" i="9"/>
  <c r="L103" i="9" s="1"/>
  <c r="I103" i="9"/>
  <c r="J103" i="9"/>
  <c r="K103" i="9"/>
  <c r="D104" i="9"/>
  <c r="I104" i="9" s="1"/>
  <c r="E104" i="9"/>
  <c r="F104" i="9"/>
  <c r="G104" i="9"/>
  <c r="L104" i="9" s="1"/>
  <c r="J104" i="9"/>
  <c r="K104" i="9"/>
  <c r="D105" i="9"/>
  <c r="E105" i="9"/>
  <c r="J105" i="9" s="1"/>
  <c r="F105" i="9"/>
  <c r="G105" i="9"/>
  <c r="I105" i="9"/>
  <c r="K105" i="9"/>
  <c r="L105" i="9"/>
  <c r="D106" i="9"/>
  <c r="I106" i="9" s="1"/>
  <c r="E106" i="9"/>
  <c r="J106" i="9" s="1"/>
  <c r="F106" i="9"/>
  <c r="G106" i="9"/>
  <c r="K106" i="9"/>
  <c r="L106" i="9"/>
  <c r="D107" i="9"/>
  <c r="E107" i="9"/>
  <c r="F107" i="9"/>
  <c r="G107" i="9"/>
  <c r="L107" i="9" s="1"/>
  <c r="I107" i="9"/>
  <c r="J107" i="9"/>
  <c r="K107" i="9"/>
  <c r="D108" i="9"/>
  <c r="I108" i="9" s="1"/>
  <c r="E108" i="9"/>
  <c r="F108" i="9"/>
  <c r="K108" i="9" s="1"/>
  <c r="G108" i="9"/>
  <c r="L108" i="9" s="1"/>
  <c r="J108" i="9"/>
  <c r="I109" i="9"/>
  <c r="I134" i="9" s="1"/>
  <c r="J109" i="9"/>
  <c r="J134" i="9" s="1"/>
  <c r="K109" i="9"/>
  <c r="K134" i="9" s="1"/>
  <c r="I110" i="9"/>
  <c r="M93" i="9" l="1"/>
  <c r="C105" i="9"/>
  <c r="L109" i="9"/>
  <c r="L134" i="9" s="1"/>
  <c r="M134" i="9" s="1"/>
  <c r="M103" i="9"/>
  <c r="M101" i="9"/>
  <c r="M100" i="9"/>
  <c r="M99" i="9"/>
  <c r="C98" i="9"/>
  <c r="M76" i="9"/>
  <c r="C76" i="9"/>
  <c r="M45" i="9"/>
  <c r="C45" i="9"/>
  <c r="M43" i="9"/>
  <c r="C43" i="9"/>
  <c r="M41" i="9"/>
  <c r="C41" i="9"/>
  <c r="C39" i="9"/>
  <c r="D35" i="9"/>
  <c r="C108" i="9"/>
  <c r="C106" i="9"/>
  <c r="C91" i="9"/>
  <c r="C89" i="9"/>
  <c r="C87" i="9"/>
  <c r="C85" i="9"/>
  <c r="C83" i="9"/>
  <c r="C81" i="9"/>
  <c r="M69" i="9"/>
  <c r="C69" i="9"/>
  <c r="M67" i="9"/>
  <c r="C67" i="9"/>
  <c r="M65" i="9"/>
  <c r="C65" i="9"/>
  <c r="M63" i="9"/>
  <c r="C63" i="9"/>
  <c r="M61" i="9"/>
  <c r="C61" i="9"/>
  <c r="C31" i="9"/>
  <c r="D19" i="9"/>
  <c r="M105" i="9"/>
  <c r="C104" i="9"/>
  <c r="C93" i="9"/>
  <c r="D78" i="9"/>
  <c r="C74" i="9"/>
  <c r="D52" i="9"/>
  <c r="C50" i="9"/>
  <c r="C44" i="9"/>
  <c r="C42" i="9"/>
  <c r="C40" i="9"/>
  <c r="C38" i="9"/>
  <c r="G35" i="9"/>
  <c r="F19" i="9"/>
  <c r="M107" i="9"/>
  <c r="C102" i="9"/>
  <c r="C100" i="9"/>
  <c r="G78" i="9"/>
  <c r="M59" i="9"/>
  <c r="C59" i="9"/>
  <c r="M57" i="9"/>
  <c r="C57" i="9"/>
  <c r="C55" i="9"/>
  <c r="G52" i="9"/>
  <c r="F35" i="9"/>
  <c r="M31" i="9"/>
  <c r="E19" i="9"/>
  <c r="M108" i="9"/>
  <c r="C107" i="9"/>
  <c r="M97" i="9"/>
  <c r="C96" i="9"/>
  <c r="F78" i="9"/>
  <c r="F52" i="9"/>
  <c r="E35" i="9"/>
  <c r="C25" i="9"/>
  <c r="C23" i="9"/>
  <c r="C21" i="9"/>
  <c r="C103" i="9"/>
  <c r="C101" i="9"/>
  <c r="C99" i="9"/>
  <c r="C97" i="9"/>
  <c r="C94" i="9"/>
  <c r="M92" i="9"/>
  <c r="C92" i="9"/>
  <c r="M90" i="9"/>
  <c r="C90" i="9"/>
  <c r="M88" i="9"/>
  <c r="C88" i="9"/>
  <c r="M86" i="9"/>
  <c r="C86" i="9"/>
  <c r="M84" i="9"/>
  <c r="C84" i="9"/>
  <c r="M82" i="9"/>
  <c r="C82" i="9"/>
  <c r="M80" i="9"/>
  <c r="E78" i="9"/>
  <c r="K77" i="9"/>
  <c r="K110" i="9" s="1"/>
  <c r="C68" i="9"/>
  <c r="C66" i="9"/>
  <c r="C64" i="9"/>
  <c r="C62" i="9"/>
  <c r="C60" i="9"/>
  <c r="C58" i="9"/>
  <c r="C56" i="9"/>
  <c r="E52" i="9"/>
  <c r="C33" i="9"/>
  <c r="C26" i="9"/>
  <c r="C24" i="9"/>
  <c r="G19" i="9"/>
  <c r="L111" i="9" s="1"/>
  <c r="L136" i="9" s="1"/>
  <c r="C17" i="9"/>
  <c r="M98" i="9"/>
  <c r="M102" i="9"/>
  <c r="M94" i="9"/>
  <c r="K79" i="9"/>
  <c r="I53" i="9"/>
  <c r="I52" i="9" s="1"/>
  <c r="M50" i="9"/>
  <c r="M44" i="9"/>
  <c r="M42" i="9"/>
  <c r="M40" i="9"/>
  <c r="L36" i="9"/>
  <c r="L35" i="9" s="1"/>
  <c r="M33" i="9"/>
  <c r="M26" i="9"/>
  <c r="M24" i="9"/>
  <c r="K20" i="9"/>
  <c r="K19" i="9" s="1"/>
  <c r="M17" i="9"/>
  <c r="L53" i="9"/>
  <c r="K36" i="9"/>
  <c r="M23" i="9"/>
  <c r="M106" i="9"/>
  <c r="I79" i="9"/>
  <c r="I78" i="9" s="1"/>
  <c r="K53" i="9"/>
  <c r="M39" i="9"/>
  <c r="M37" i="9"/>
  <c r="I20" i="9"/>
  <c r="M104" i="9"/>
  <c r="M96" i="9"/>
  <c r="M91" i="9"/>
  <c r="M89" i="9"/>
  <c r="M87" i="9"/>
  <c r="M85" i="9"/>
  <c r="M83" i="9"/>
  <c r="L79" i="9"/>
  <c r="M74" i="9"/>
  <c r="M68" i="9"/>
  <c r="M66" i="9"/>
  <c r="M64" i="9"/>
  <c r="M62" i="9"/>
  <c r="M60" i="9"/>
  <c r="M58" i="9"/>
  <c r="M56" i="9"/>
  <c r="M54" i="9"/>
  <c r="I36" i="9"/>
  <c r="I35" i="9" s="1"/>
  <c r="L20" i="9"/>
  <c r="L19" i="9" s="1"/>
  <c r="I111" i="9"/>
  <c r="K111" i="9"/>
  <c r="K136" i="9" s="1"/>
  <c r="I19" i="9"/>
  <c r="C80" i="9"/>
  <c r="J79" i="9"/>
  <c r="C54" i="9"/>
  <c r="J53" i="9"/>
  <c r="J52" i="9" s="1"/>
  <c r="K52" i="9"/>
  <c r="C37" i="9"/>
  <c r="J36" i="9"/>
  <c r="J20" i="9"/>
  <c r="J19" i="9" s="1"/>
  <c r="M18" i="9"/>
  <c r="M81" i="9"/>
  <c r="L77" i="9"/>
  <c r="M55" i="9"/>
  <c r="L51" i="9"/>
  <c r="L52" i="9" s="1"/>
  <c r="M38" i="9"/>
  <c r="M22" i="9"/>
  <c r="C22" i="9"/>
  <c r="J77" i="9"/>
  <c r="J34" i="9"/>
  <c r="C78" i="9" l="1"/>
  <c r="K78" i="9"/>
  <c r="J111" i="9"/>
  <c r="J136" i="9" s="1"/>
  <c r="C19" i="9"/>
  <c r="M109" i="9"/>
  <c r="L112" i="9"/>
  <c r="C52" i="9"/>
  <c r="C35" i="9"/>
  <c r="M20" i="9"/>
  <c r="I112" i="9"/>
  <c r="I113" i="9" s="1"/>
  <c r="K112" i="9"/>
  <c r="K113" i="9" s="1"/>
  <c r="M52" i="9"/>
  <c r="M36" i="9"/>
  <c r="M79" i="9"/>
  <c r="K35" i="9"/>
  <c r="M19" i="9"/>
  <c r="M53" i="9"/>
  <c r="L78" i="9"/>
  <c r="J35" i="9"/>
  <c r="M35" i="9" s="1"/>
  <c r="M34" i="9"/>
  <c r="J110" i="9"/>
  <c r="J78" i="9"/>
  <c r="M78" i="9" s="1"/>
  <c r="M77" i="9"/>
  <c r="J112" i="9"/>
  <c r="J113" i="9" s="1"/>
  <c r="L110" i="9"/>
  <c r="L113" i="9" s="1"/>
  <c r="M51" i="9"/>
  <c r="I136" i="9"/>
  <c r="C63" i="13"/>
  <c r="F63" i="13" s="1"/>
  <c r="K63" i="13" s="1"/>
  <c r="C62" i="13"/>
  <c r="F62" i="13" s="1"/>
  <c r="K62" i="13" s="1"/>
  <c r="C61" i="13"/>
  <c r="F61" i="13" s="1"/>
  <c r="K61" i="13" s="1"/>
  <c r="C60" i="13"/>
  <c r="F60" i="13" s="1"/>
  <c r="K60" i="13" s="1"/>
  <c r="C59" i="13"/>
  <c r="F59" i="13" s="1"/>
  <c r="K59" i="13" s="1"/>
  <c r="C58" i="13"/>
  <c r="F58" i="13" s="1"/>
  <c r="K58" i="13" s="1"/>
  <c r="C57" i="13"/>
  <c r="F57" i="13" s="1"/>
  <c r="K57" i="13" s="1"/>
  <c r="C56" i="13"/>
  <c r="F56" i="13" s="1"/>
  <c r="C52" i="13"/>
  <c r="F52" i="13" s="1"/>
  <c r="K52" i="13" s="1"/>
  <c r="C50" i="13"/>
  <c r="F50" i="13" s="1"/>
  <c r="K50" i="13" s="1"/>
  <c r="M49" i="13"/>
  <c r="L48" i="13"/>
  <c r="K48" i="13"/>
  <c r="J48" i="13"/>
  <c r="I48" i="13"/>
  <c r="M47" i="13"/>
  <c r="M46" i="13"/>
  <c r="C45" i="13"/>
  <c r="F45" i="13" s="1"/>
  <c r="K45" i="13" s="1"/>
  <c r="C44" i="13"/>
  <c r="E44" i="13" s="1"/>
  <c r="J44" i="13" s="1"/>
  <c r="C43" i="13"/>
  <c r="F43" i="13" s="1"/>
  <c r="K43" i="13" s="1"/>
  <c r="C42" i="13"/>
  <c r="G42" i="13" s="1"/>
  <c r="L42" i="13" s="1"/>
  <c r="C41" i="13"/>
  <c r="G41" i="13" s="1"/>
  <c r="L41" i="13" s="1"/>
  <c r="C40" i="13"/>
  <c r="G40" i="13" s="1"/>
  <c r="L40" i="13" s="1"/>
  <c r="C39" i="13"/>
  <c r="G39" i="13" s="1"/>
  <c r="L39" i="13" s="1"/>
  <c r="C38" i="13"/>
  <c r="G38" i="13" s="1"/>
  <c r="L38" i="13" s="1"/>
  <c r="C37" i="13"/>
  <c r="G37" i="13" s="1"/>
  <c r="C33" i="13"/>
  <c r="G33" i="13" s="1"/>
  <c r="L33" i="13" s="1"/>
  <c r="C31" i="13"/>
  <c r="G31" i="13" s="1"/>
  <c r="L31" i="13" s="1"/>
  <c r="L29" i="13"/>
  <c r="K29" i="13"/>
  <c r="J29" i="13"/>
  <c r="I29" i="13"/>
  <c r="K26" i="13"/>
  <c r="C26" i="13"/>
  <c r="E26" i="13" s="1"/>
  <c r="J26" i="13" s="1"/>
  <c r="C25" i="13"/>
  <c r="C24" i="13"/>
  <c r="C23" i="13"/>
  <c r="L22" i="13"/>
  <c r="K22" i="13"/>
  <c r="J22" i="13"/>
  <c r="I22" i="13"/>
  <c r="C22" i="13"/>
  <c r="K21" i="13"/>
  <c r="J21" i="13"/>
  <c r="C21" i="13"/>
  <c r="G21" i="13" s="1"/>
  <c r="C17" i="13"/>
  <c r="F17" i="13" s="1"/>
  <c r="K17" i="13" s="1"/>
  <c r="K18" i="13" s="1"/>
  <c r="L16" i="13"/>
  <c r="K16" i="13"/>
  <c r="J16" i="13"/>
  <c r="I16" i="13"/>
  <c r="C12" i="13"/>
  <c r="C90" i="12"/>
  <c r="F90" i="12" s="1"/>
  <c r="K90" i="12" s="1"/>
  <c r="C89" i="12"/>
  <c r="F89" i="12" s="1"/>
  <c r="K89" i="12" s="1"/>
  <c r="C88" i="12"/>
  <c r="F88" i="12" s="1"/>
  <c r="K88" i="12" s="1"/>
  <c r="C87" i="12"/>
  <c r="F87" i="12" s="1"/>
  <c r="K87" i="12" s="1"/>
  <c r="C86" i="12"/>
  <c r="F86" i="12" s="1"/>
  <c r="K86" i="12" s="1"/>
  <c r="C85" i="12"/>
  <c r="F85" i="12" s="1"/>
  <c r="K85" i="12" s="1"/>
  <c r="C84" i="12"/>
  <c r="F84" i="12" s="1"/>
  <c r="K84" i="12" s="1"/>
  <c r="C83" i="12"/>
  <c r="F83" i="12" s="1"/>
  <c r="K83" i="12" s="1"/>
  <c r="C82" i="12"/>
  <c r="F82" i="12" s="1"/>
  <c r="K82" i="12" s="1"/>
  <c r="C81" i="12"/>
  <c r="F81" i="12" s="1"/>
  <c r="K81" i="12" s="1"/>
  <c r="C80" i="12"/>
  <c r="F80" i="12" s="1"/>
  <c r="K80" i="12" s="1"/>
  <c r="C79" i="12"/>
  <c r="F79" i="12" s="1"/>
  <c r="K79" i="12" s="1"/>
  <c r="C78" i="12"/>
  <c r="F78" i="12" s="1"/>
  <c r="K78" i="12" s="1"/>
  <c r="C77" i="12"/>
  <c r="F77" i="12" s="1"/>
  <c r="K77" i="12" s="1"/>
  <c r="C76" i="12"/>
  <c r="F76" i="12" s="1"/>
  <c r="K76" i="12" s="1"/>
  <c r="C75" i="12"/>
  <c r="F75" i="12" s="1"/>
  <c r="K75" i="12" s="1"/>
  <c r="C74" i="12"/>
  <c r="F74" i="12" s="1"/>
  <c r="K74" i="12" s="1"/>
  <c r="C73" i="12"/>
  <c r="F73" i="12" s="1"/>
  <c r="K73" i="12" s="1"/>
  <c r="C72" i="12"/>
  <c r="F72" i="12" s="1"/>
  <c r="C68" i="12"/>
  <c r="F68" i="12" s="1"/>
  <c r="K68" i="12" s="1"/>
  <c r="C66" i="12"/>
  <c r="F66" i="12" s="1"/>
  <c r="K66" i="12" s="1"/>
  <c r="M65" i="12"/>
  <c r="L64" i="12"/>
  <c r="K64" i="12"/>
  <c r="J64" i="12"/>
  <c r="I64" i="12"/>
  <c r="M63" i="12"/>
  <c r="M62" i="12"/>
  <c r="C61" i="12"/>
  <c r="F61" i="12" s="1"/>
  <c r="K61" i="12" s="1"/>
  <c r="C60" i="12"/>
  <c r="F60" i="12" s="1"/>
  <c r="K60" i="12" s="1"/>
  <c r="C59" i="12"/>
  <c r="F59" i="12" s="1"/>
  <c r="K59" i="12" s="1"/>
  <c r="C58" i="12"/>
  <c r="F58" i="12" s="1"/>
  <c r="K58" i="12" s="1"/>
  <c r="C57" i="12"/>
  <c r="F57" i="12" s="1"/>
  <c r="K57" i="12" s="1"/>
  <c r="C56" i="12"/>
  <c r="F56" i="12" s="1"/>
  <c r="K56" i="12" s="1"/>
  <c r="C55" i="12"/>
  <c r="G55" i="12" s="1"/>
  <c r="L55" i="12" s="1"/>
  <c r="C54" i="12"/>
  <c r="G54" i="12" s="1"/>
  <c r="L54" i="12" s="1"/>
  <c r="C53" i="12"/>
  <c r="G53" i="12" s="1"/>
  <c r="L53" i="12" s="1"/>
  <c r="C52" i="12"/>
  <c r="G52" i="12" s="1"/>
  <c r="L52" i="12" s="1"/>
  <c r="C51" i="12"/>
  <c r="G51" i="12" s="1"/>
  <c r="C47" i="12"/>
  <c r="G47" i="12" s="1"/>
  <c r="L47" i="12" s="1"/>
  <c r="L45" i="12"/>
  <c r="K45" i="12"/>
  <c r="J45" i="12"/>
  <c r="I45" i="12"/>
  <c r="C42" i="12"/>
  <c r="G42" i="12" s="1"/>
  <c r="L42" i="12" s="1"/>
  <c r="C41" i="12"/>
  <c r="G41" i="12" s="1"/>
  <c r="L41" i="12" s="1"/>
  <c r="C40" i="12"/>
  <c r="G40" i="12" s="1"/>
  <c r="L40" i="12" s="1"/>
  <c r="C39" i="12"/>
  <c r="G39" i="12" s="1"/>
  <c r="L39" i="12" s="1"/>
  <c r="C38" i="12"/>
  <c r="G38" i="12" s="1"/>
  <c r="L38" i="12" s="1"/>
  <c r="C37" i="12"/>
  <c r="G37" i="12" s="1"/>
  <c r="C33" i="12"/>
  <c r="G33" i="12" s="1"/>
  <c r="L33" i="12" s="1"/>
  <c r="C31" i="12"/>
  <c r="G31" i="12" s="1"/>
  <c r="L31" i="12" s="1"/>
  <c r="L29" i="12"/>
  <c r="K29" i="12"/>
  <c r="J29" i="12"/>
  <c r="I29" i="12"/>
  <c r="C26" i="12"/>
  <c r="F26" i="12" s="1"/>
  <c r="K26" i="12" s="1"/>
  <c r="C25" i="12"/>
  <c r="D25" i="12" s="1"/>
  <c r="I25" i="12" s="1"/>
  <c r="C24" i="12"/>
  <c r="F24" i="12" s="1"/>
  <c r="K24" i="12" s="1"/>
  <c r="C23" i="12"/>
  <c r="D23" i="12" s="1"/>
  <c r="I23" i="12" s="1"/>
  <c r="L22" i="12"/>
  <c r="K22" i="12"/>
  <c r="J22" i="12"/>
  <c r="I22" i="12"/>
  <c r="C22" i="12"/>
  <c r="K21" i="12"/>
  <c r="J21" i="12"/>
  <c r="C21" i="12"/>
  <c r="G21" i="12" s="1"/>
  <c r="C17" i="12"/>
  <c r="G17" i="12" s="1"/>
  <c r="L17" i="12" s="1"/>
  <c r="L16" i="12"/>
  <c r="K16" i="12"/>
  <c r="J16" i="12"/>
  <c r="I16" i="12"/>
  <c r="C12" i="12"/>
  <c r="G108" i="11"/>
  <c r="L108" i="11" s="1"/>
  <c r="F108" i="11"/>
  <c r="K108" i="11" s="1"/>
  <c r="E108" i="11"/>
  <c r="J108" i="11" s="1"/>
  <c r="D108" i="11"/>
  <c r="G107" i="11"/>
  <c r="L107" i="11" s="1"/>
  <c r="F107" i="11"/>
  <c r="K107" i="11" s="1"/>
  <c r="E107" i="11"/>
  <c r="J107" i="11" s="1"/>
  <c r="D107" i="11"/>
  <c r="I107" i="11" s="1"/>
  <c r="G106" i="11"/>
  <c r="L106" i="11" s="1"/>
  <c r="F106" i="11"/>
  <c r="K106" i="11" s="1"/>
  <c r="E106" i="11"/>
  <c r="J106" i="11" s="1"/>
  <c r="D106" i="11"/>
  <c r="I106" i="11" s="1"/>
  <c r="G105" i="11"/>
  <c r="L105" i="11" s="1"/>
  <c r="F105" i="11"/>
  <c r="K105" i="11" s="1"/>
  <c r="E105" i="11"/>
  <c r="J105" i="11" s="1"/>
  <c r="D105" i="11"/>
  <c r="I105" i="11" s="1"/>
  <c r="G104" i="11"/>
  <c r="L104" i="11" s="1"/>
  <c r="F104" i="11"/>
  <c r="K104" i="11" s="1"/>
  <c r="E104" i="11"/>
  <c r="J104" i="11" s="1"/>
  <c r="D104" i="11"/>
  <c r="I104" i="11" s="1"/>
  <c r="G103" i="11"/>
  <c r="L103" i="11" s="1"/>
  <c r="F103" i="11"/>
  <c r="K103" i="11" s="1"/>
  <c r="E103" i="11"/>
  <c r="J103" i="11" s="1"/>
  <c r="D103" i="11"/>
  <c r="I103" i="11" s="1"/>
  <c r="G102" i="11"/>
  <c r="L102" i="11" s="1"/>
  <c r="F102" i="11"/>
  <c r="K102" i="11" s="1"/>
  <c r="E102" i="11"/>
  <c r="J102" i="11" s="1"/>
  <c r="D102" i="11"/>
  <c r="I102" i="11" s="1"/>
  <c r="G101" i="11"/>
  <c r="L101" i="11" s="1"/>
  <c r="F101" i="11"/>
  <c r="K101" i="11" s="1"/>
  <c r="E101" i="11"/>
  <c r="J101" i="11" s="1"/>
  <c r="D101" i="11"/>
  <c r="G100" i="11"/>
  <c r="L100" i="11" s="1"/>
  <c r="F100" i="11"/>
  <c r="K100" i="11" s="1"/>
  <c r="E100" i="11"/>
  <c r="J100" i="11" s="1"/>
  <c r="D100" i="11"/>
  <c r="I100" i="11" s="1"/>
  <c r="G99" i="11"/>
  <c r="L99" i="11" s="1"/>
  <c r="F99" i="11"/>
  <c r="K99" i="11" s="1"/>
  <c r="E99" i="11"/>
  <c r="J99" i="11" s="1"/>
  <c r="D99" i="11"/>
  <c r="I99" i="11" s="1"/>
  <c r="G98" i="11"/>
  <c r="L98" i="11" s="1"/>
  <c r="F98" i="11"/>
  <c r="K98" i="11" s="1"/>
  <c r="E98" i="11"/>
  <c r="J98" i="11" s="1"/>
  <c r="D98" i="11"/>
  <c r="I98" i="11" s="1"/>
  <c r="G97" i="11"/>
  <c r="L97" i="11" s="1"/>
  <c r="F97" i="11"/>
  <c r="K97" i="11" s="1"/>
  <c r="E97" i="11"/>
  <c r="J97" i="11" s="1"/>
  <c r="D97" i="11"/>
  <c r="I97" i="11" s="1"/>
  <c r="G96" i="11"/>
  <c r="L96" i="11" s="1"/>
  <c r="F96" i="11"/>
  <c r="K96" i="11" s="1"/>
  <c r="E96" i="11"/>
  <c r="J96" i="11" s="1"/>
  <c r="D96" i="11"/>
  <c r="I96" i="11" s="1"/>
  <c r="G95" i="11"/>
  <c r="L95" i="11" s="1"/>
  <c r="F95" i="11"/>
  <c r="K95" i="11" s="1"/>
  <c r="E95" i="11"/>
  <c r="J95" i="11" s="1"/>
  <c r="D95" i="11"/>
  <c r="I95" i="11" s="1"/>
  <c r="G94" i="11"/>
  <c r="L94" i="11" s="1"/>
  <c r="F94" i="11"/>
  <c r="K94" i="11" s="1"/>
  <c r="E94" i="11"/>
  <c r="J94" i="11" s="1"/>
  <c r="D94" i="11"/>
  <c r="I94" i="11" s="1"/>
  <c r="G93" i="11"/>
  <c r="L93" i="11" s="1"/>
  <c r="F93" i="11"/>
  <c r="K93" i="11" s="1"/>
  <c r="E93" i="11"/>
  <c r="J93" i="11" s="1"/>
  <c r="D93" i="11"/>
  <c r="I93" i="11" s="1"/>
  <c r="G92" i="11"/>
  <c r="L92" i="11" s="1"/>
  <c r="F92" i="11"/>
  <c r="K92" i="11" s="1"/>
  <c r="E92" i="11"/>
  <c r="J92" i="11" s="1"/>
  <c r="D92" i="11"/>
  <c r="I92" i="11" s="1"/>
  <c r="G91" i="11"/>
  <c r="L91" i="11" s="1"/>
  <c r="F91" i="11"/>
  <c r="K91" i="11" s="1"/>
  <c r="E91" i="11"/>
  <c r="J91" i="11" s="1"/>
  <c r="D91" i="11"/>
  <c r="I91" i="11" s="1"/>
  <c r="G90" i="11"/>
  <c r="L90" i="11" s="1"/>
  <c r="F90" i="11"/>
  <c r="K90" i="11" s="1"/>
  <c r="E90" i="11"/>
  <c r="J90" i="11" s="1"/>
  <c r="D90" i="11"/>
  <c r="I90" i="11" s="1"/>
  <c r="G89" i="11"/>
  <c r="L89" i="11" s="1"/>
  <c r="F89" i="11"/>
  <c r="K89" i="11" s="1"/>
  <c r="E89" i="11"/>
  <c r="J89" i="11" s="1"/>
  <c r="D89" i="11"/>
  <c r="I89" i="11" s="1"/>
  <c r="G88" i="11"/>
  <c r="L88" i="11" s="1"/>
  <c r="F88" i="11"/>
  <c r="K88" i="11" s="1"/>
  <c r="E88" i="11"/>
  <c r="J88" i="11" s="1"/>
  <c r="D88" i="11"/>
  <c r="I88" i="11" s="1"/>
  <c r="G87" i="11"/>
  <c r="L87" i="11" s="1"/>
  <c r="F87" i="11"/>
  <c r="K87" i="11" s="1"/>
  <c r="E87" i="11"/>
  <c r="J87" i="11" s="1"/>
  <c r="D87" i="11"/>
  <c r="I87" i="11" s="1"/>
  <c r="G86" i="11"/>
  <c r="L86" i="11" s="1"/>
  <c r="F86" i="11"/>
  <c r="K86" i="11" s="1"/>
  <c r="E86" i="11"/>
  <c r="J86" i="11" s="1"/>
  <c r="D86" i="11"/>
  <c r="I86" i="11" s="1"/>
  <c r="G85" i="11"/>
  <c r="L85" i="11" s="1"/>
  <c r="F85" i="11"/>
  <c r="K85" i="11" s="1"/>
  <c r="E85" i="11"/>
  <c r="J85" i="11" s="1"/>
  <c r="D85" i="11"/>
  <c r="I85" i="11" s="1"/>
  <c r="G84" i="11"/>
  <c r="L84" i="11" s="1"/>
  <c r="F84" i="11"/>
  <c r="K84" i="11" s="1"/>
  <c r="E84" i="11"/>
  <c r="J84" i="11" s="1"/>
  <c r="D84" i="11"/>
  <c r="I84" i="11" s="1"/>
  <c r="G83" i="11"/>
  <c r="L83" i="11" s="1"/>
  <c r="F83" i="11"/>
  <c r="K83" i="11" s="1"/>
  <c r="E83" i="11"/>
  <c r="J83" i="11" s="1"/>
  <c r="D83" i="11"/>
  <c r="I83" i="11" s="1"/>
  <c r="G82" i="11"/>
  <c r="L82" i="11" s="1"/>
  <c r="F82" i="11"/>
  <c r="K82" i="11" s="1"/>
  <c r="E82" i="11"/>
  <c r="J82" i="11" s="1"/>
  <c r="D82" i="11"/>
  <c r="I82" i="11" s="1"/>
  <c r="G81" i="11"/>
  <c r="L81" i="11" s="1"/>
  <c r="F81" i="11"/>
  <c r="K81" i="11" s="1"/>
  <c r="E81" i="11"/>
  <c r="J81" i="11" s="1"/>
  <c r="D81" i="11"/>
  <c r="I81" i="11" s="1"/>
  <c r="G80" i="11"/>
  <c r="L80" i="11" s="1"/>
  <c r="L79" i="11" s="1"/>
  <c r="F80" i="11"/>
  <c r="K80" i="11" s="1"/>
  <c r="E80" i="11"/>
  <c r="J80" i="11" s="1"/>
  <c r="D80" i="11"/>
  <c r="I80" i="11" s="1"/>
  <c r="G76" i="11"/>
  <c r="L76" i="11" s="1"/>
  <c r="F76" i="11"/>
  <c r="K76" i="11" s="1"/>
  <c r="E76" i="11"/>
  <c r="J76" i="11" s="1"/>
  <c r="D76" i="11"/>
  <c r="I76" i="11" s="1"/>
  <c r="G74" i="11"/>
  <c r="L74" i="11" s="1"/>
  <c r="F74" i="11"/>
  <c r="K74" i="11" s="1"/>
  <c r="E74" i="11"/>
  <c r="J74" i="11" s="1"/>
  <c r="D74" i="11"/>
  <c r="I74" i="11" s="1"/>
  <c r="M73" i="11"/>
  <c r="L72" i="11"/>
  <c r="K72" i="11"/>
  <c r="J72" i="11"/>
  <c r="I72" i="11"/>
  <c r="F72" i="11"/>
  <c r="M71" i="11"/>
  <c r="M70" i="11"/>
  <c r="G70" i="11"/>
  <c r="F70" i="11"/>
  <c r="E70" i="11"/>
  <c r="D70" i="11"/>
  <c r="G69" i="11"/>
  <c r="L69" i="11" s="1"/>
  <c r="F69" i="11"/>
  <c r="K69" i="11" s="1"/>
  <c r="E69" i="11"/>
  <c r="J69" i="11" s="1"/>
  <c r="D69" i="11"/>
  <c r="I69" i="11" s="1"/>
  <c r="G68" i="11"/>
  <c r="L68" i="11" s="1"/>
  <c r="F68" i="11"/>
  <c r="K68" i="11" s="1"/>
  <c r="E68" i="11"/>
  <c r="J68" i="11" s="1"/>
  <c r="D68" i="11"/>
  <c r="I68" i="11" s="1"/>
  <c r="G67" i="11"/>
  <c r="L67" i="11" s="1"/>
  <c r="F67" i="11"/>
  <c r="K67" i="11" s="1"/>
  <c r="E67" i="11"/>
  <c r="J67" i="11" s="1"/>
  <c r="D67" i="11"/>
  <c r="I67" i="11" s="1"/>
  <c r="G66" i="11"/>
  <c r="L66" i="11" s="1"/>
  <c r="F66" i="11"/>
  <c r="K66" i="11" s="1"/>
  <c r="E66" i="11"/>
  <c r="J66" i="11" s="1"/>
  <c r="D66" i="11"/>
  <c r="I66" i="11" s="1"/>
  <c r="G65" i="11"/>
  <c r="L65" i="11" s="1"/>
  <c r="F65" i="11"/>
  <c r="K65" i="11" s="1"/>
  <c r="E65" i="11"/>
  <c r="J65" i="11" s="1"/>
  <c r="D65" i="11"/>
  <c r="I65" i="11" s="1"/>
  <c r="G64" i="11"/>
  <c r="L64" i="11" s="1"/>
  <c r="F64" i="11"/>
  <c r="K64" i="11" s="1"/>
  <c r="E64" i="11"/>
  <c r="J64" i="11" s="1"/>
  <c r="D64" i="11"/>
  <c r="I64" i="11" s="1"/>
  <c r="G63" i="11"/>
  <c r="L63" i="11" s="1"/>
  <c r="F63" i="11"/>
  <c r="K63" i="11" s="1"/>
  <c r="E63" i="11"/>
  <c r="J63" i="11" s="1"/>
  <c r="D63" i="11"/>
  <c r="I63" i="11" s="1"/>
  <c r="G62" i="11"/>
  <c r="L62" i="11" s="1"/>
  <c r="F62" i="11"/>
  <c r="K62" i="11" s="1"/>
  <c r="E62" i="11"/>
  <c r="J62" i="11" s="1"/>
  <c r="D62" i="11"/>
  <c r="I62" i="11" s="1"/>
  <c r="G61" i="11"/>
  <c r="L61" i="11" s="1"/>
  <c r="F61" i="11"/>
  <c r="K61" i="11" s="1"/>
  <c r="E61" i="11"/>
  <c r="J61" i="11" s="1"/>
  <c r="D61" i="11"/>
  <c r="I61" i="11" s="1"/>
  <c r="G60" i="11"/>
  <c r="L60" i="11" s="1"/>
  <c r="F60" i="11"/>
  <c r="K60" i="11" s="1"/>
  <c r="E60" i="11"/>
  <c r="J60" i="11" s="1"/>
  <c r="D60" i="11"/>
  <c r="I60" i="11" s="1"/>
  <c r="G59" i="11"/>
  <c r="L59" i="11" s="1"/>
  <c r="F59" i="11"/>
  <c r="K59" i="11" s="1"/>
  <c r="E59" i="11"/>
  <c r="J59" i="11" s="1"/>
  <c r="D59" i="11"/>
  <c r="I59" i="11" s="1"/>
  <c r="G58" i="11"/>
  <c r="L58" i="11" s="1"/>
  <c r="F58" i="11"/>
  <c r="K58" i="11" s="1"/>
  <c r="E58" i="11"/>
  <c r="J58" i="11" s="1"/>
  <c r="D58" i="11"/>
  <c r="I58" i="11" s="1"/>
  <c r="G57" i="11"/>
  <c r="L57" i="11" s="1"/>
  <c r="F57" i="11"/>
  <c r="K57" i="11" s="1"/>
  <c r="E57" i="11"/>
  <c r="J57" i="11" s="1"/>
  <c r="D57" i="11"/>
  <c r="I57" i="11" s="1"/>
  <c r="G56" i="11"/>
  <c r="L56" i="11" s="1"/>
  <c r="F56" i="11"/>
  <c r="K56" i="11" s="1"/>
  <c r="E56" i="11"/>
  <c r="J56" i="11" s="1"/>
  <c r="D56" i="11"/>
  <c r="I56" i="11" s="1"/>
  <c r="G55" i="11"/>
  <c r="L55" i="11" s="1"/>
  <c r="F55" i="11"/>
  <c r="K55" i="11" s="1"/>
  <c r="E55" i="11"/>
  <c r="J55" i="11" s="1"/>
  <c r="D55" i="11"/>
  <c r="I55" i="11" s="1"/>
  <c r="G54" i="11"/>
  <c r="L54" i="11" s="1"/>
  <c r="F54" i="11"/>
  <c r="K54" i="11" s="1"/>
  <c r="E54" i="11"/>
  <c r="J54" i="11" s="1"/>
  <c r="D54" i="11"/>
  <c r="I54" i="11" s="1"/>
  <c r="G50" i="11"/>
  <c r="L50" i="11" s="1"/>
  <c r="F50" i="11"/>
  <c r="K50" i="11" s="1"/>
  <c r="E50" i="11"/>
  <c r="J50" i="11" s="1"/>
  <c r="D50" i="11"/>
  <c r="I50" i="11" s="1"/>
  <c r="L48" i="11"/>
  <c r="K48" i="11"/>
  <c r="J48" i="11"/>
  <c r="I48" i="11"/>
  <c r="G45" i="11"/>
  <c r="L45" i="11" s="1"/>
  <c r="F45" i="11"/>
  <c r="K45" i="11" s="1"/>
  <c r="E45" i="11"/>
  <c r="J45" i="11" s="1"/>
  <c r="D45" i="11"/>
  <c r="I45" i="11" s="1"/>
  <c r="G44" i="11"/>
  <c r="L44" i="11" s="1"/>
  <c r="F44" i="11"/>
  <c r="K44" i="11" s="1"/>
  <c r="E44" i="11"/>
  <c r="J44" i="11" s="1"/>
  <c r="D44" i="11"/>
  <c r="I44" i="11" s="1"/>
  <c r="G43" i="11"/>
  <c r="L43" i="11" s="1"/>
  <c r="F43" i="11"/>
  <c r="K43" i="11" s="1"/>
  <c r="E43" i="11"/>
  <c r="J43" i="11" s="1"/>
  <c r="D43" i="11"/>
  <c r="I43" i="11" s="1"/>
  <c r="G42" i="11"/>
  <c r="L42" i="11" s="1"/>
  <c r="F42" i="11"/>
  <c r="K42" i="11" s="1"/>
  <c r="E42" i="11"/>
  <c r="J42" i="11" s="1"/>
  <c r="D42" i="11"/>
  <c r="I42" i="11" s="1"/>
  <c r="G41" i="11"/>
  <c r="L41" i="11" s="1"/>
  <c r="F41" i="11"/>
  <c r="K41" i="11" s="1"/>
  <c r="E41" i="11"/>
  <c r="J41" i="11" s="1"/>
  <c r="D41" i="11"/>
  <c r="I41" i="11" s="1"/>
  <c r="G40" i="11"/>
  <c r="L40" i="11" s="1"/>
  <c r="F40" i="11"/>
  <c r="K40" i="11" s="1"/>
  <c r="E40" i="11"/>
  <c r="J40" i="11" s="1"/>
  <c r="D40" i="11"/>
  <c r="I40" i="11" s="1"/>
  <c r="G39" i="11"/>
  <c r="L39" i="11" s="1"/>
  <c r="F39" i="11"/>
  <c r="K39" i="11" s="1"/>
  <c r="E39" i="11"/>
  <c r="J39" i="11" s="1"/>
  <c r="D39" i="11"/>
  <c r="I39" i="11" s="1"/>
  <c r="G38" i="11"/>
  <c r="L38" i="11" s="1"/>
  <c r="F38" i="11"/>
  <c r="K38" i="11" s="1"/>
  <c r="E38" i="11"/>
  <c r="J38" i="11" s="1"/>
  <c r="D38" i="11"/>
  <c r="I38" i="11" s="1"/>
  <c r="G37" i="11"/>
  <c r="L37" i="11" s="1"/>
  <c r="F37" i="11"/>
  <c r="K37" i="11" s="1"/>
  <c r="K36" i="11" s="1"/>
  <c r="E37" i="11"/>
  <c r="J37" i="11" s="1"/>
  <c r="D37" i="11"/>
  <c r="I37" i="11" s="1"/>
  <c r="G33" i="11"/>
  <c r="L33" i="11" s="1"/>
  <c r="F33" i="11"/>
  <c r="K33" i="11" s="1"/>
  <c r="E33" i="11"/>
  <c r="J33" i="11" s="1"/>
  <c r="D33" i="11"/>
  <c r="I33" i="11" s="1"/>
  <c r="G31" i="11"/>
  <c r="L31" i="11" s="1"/>
  <c r="F31" i="11"/>
  <c r="K31" i="11" s="1"/>
  <c r="E31" i="11"/>
  <c r="J31" i="11" s="1"/>
  <c r="D31" i="11"/>
  <c r="I31" i="11" s="1"/>
  <c r="L29" i="11"/>
  <c r="K29" i="11"/>
  <c r="J29" i="11"/>
  <c r="I29" i="11"/>
  <c r="G26" i="11"/>
  <c r="L26" i="11" s="1"/>
  <c r="F26" i="11"/>
  <c r="K26" i="11" s="1"/>
  <c r="E26" i="11"/>
  <c r="J26" i="11" s="1"/>
  <c r="D26" i="11"/>
  <c r="I26" i="11" s="1"/>
  <c r="G25" i="11"/>
  <c r="L25" i="11" s="1"/>
  <c r="F25" i="11"/>
  <c r="K25" i="11" s="1"/>
  <c r="E25" i="11"/>
  <c r="J25" i="11" s="1"/>
  <c r="D25" i="11"/>
  <c r="I25" i="11" s="1"/>
  <c r="G24" i="11"/>
  <c r="L24" i="11" s="1"/>
  <c r="F24" i="11"/>
  <c r="K24" i="11" s="1"/>
  <c r="E24" i="11"/>
  <c r="J24" i="11" s="1"/>
  <c r="D24" i="11"/>
  <c r="I24" i="11" s="1"/>
  <c r="G23" i="11"/>
  <c r="L23" i="11" s="1"/>
  <c r="F23" i="11"/>
  <c r="K23" i="11" s="1"/>
  <c r="E23" i="11"/>
  <c r="J23" i="11" s="1"/>
  <c r="D23" i="11"/>
  <c r="I23" i="11" s="1"/>
  <c r="G22" i="11"/>
  <c r="L22" i="11" s="1"/>
  <c r="F22" i="11"/>
  <c r="K22" i="11" s="1"/>
  <c r="E22" i="11"/>
  <c r="J22" i="11" s="1"/>
  <c r="D22" i="11"/>
  <c r="I22" i="11" s="1"/>
  <c r="L21" i="11"/>
  <c r="I21" i="11"/>
  <c r="F21" i="11"/>
  <c r="K21" i="11" s="1"/>
  <c r="E21" i="11"/>
  <c r="J21" i="11" s="1"/>
  <c r="G17" i="11"/>
  <c r="L17" i="11" s="1"/>
  <c r="F17" i="11"/>
  <c r="K17" i="11" s="1"/>
  <c r="E17" i="11"/>
  <c r="J17" i="11" s="1"/>
  <c r="D17" i="11"/>
  <c r="I17" i="11" s="1"/>
  <c r="L16" i="11"/>
  <c r="K16" i="11"/>
  <c r="J16" i="11"/>
  <c r="I16" i="11"/>
  <c r="C12" i="11"/>
  <c r="G108" i="10"/>
  <c r="L108" i="10" s="1"/>
  <c r="F108" i="10"/>
  <c r="K108" i="10" s="1"/>
  <c r="E108" i="10"/>
  <c r="J108" i="10" s="1"/>
  <c r="D108" i="10"/>
  <c r="I108" i="10" s="1"/>
  <c r="G107" i="10"/>
  <c r="L107" i="10" s="1"/>
  <c r="F107" i="10"/>
  <c r="K107" i="10" s="1"/>
  <c r="E107" i="10"/>
  <c r="J107" i="10" s="1"/>
  <c r="D107" i="10"/>
  <c r="I107" i="10" s="1"/>
  <c r="G106" i="10"/>
  <c r="L106" i="10" s="1"/>
  <c r="F106" i="10"/>
  <c r="K106" i="10" s="1"/>
  <c r="E106" i="10"/>
  <c r="J106" i="10" s="1"/>
  <c r="D106" i="10"/>
  <c r="I106" i="10" s="1"/>
  <c r="G105" i="10"/>
  <c r="L105" i="10" s="1"/>
  <c r="F105" i="10"/>
  <c r="K105" i="10" s="1"/>
  <c r="E105" i="10"/>
  <c r="J105" i="10" s="1"/>
  <c r="D105" i="10"/>
  <c r="I105" i="10" s="1"/>
  <c r="C105" i="10"/>
  <c r="G104" i="10"/>
  <c r="L104" i="10" s="1"/>
  <c r="F104" i="10"/>
  <c r="K104" i="10" s="1"/>
  <c r="E104" i="10"/>
  <c r="J104" i="10" s="1"/>
  <c r="D104" i="10"/>
  <c r="C104" i="10" s="1"/>
  <c r="G103" i="10"/>
  <c r="L103" i="10" s="1"/>
  <c r="F103" i="10"/>
  <c r="K103" i="10" s="1"/>
  <c r="E103" i="10"/>
  <c r="J103" i="10" s="1"/>
  <c r="D103" i="10"/>
  <c r="I103" i="10" s="1"/>
  <c r="G102" i="10"/>
  <c r="L102" i="10" s="1"/>
  <c r="F102" i="10"/>
  <c r="K102" i="10" s="1"/>
  <c r="E102" i="10"/>
  <c r="J102" i="10" s="1"/>
  <c r="D102" i="10"/>
  <c r="I102" i="10" s="1"/>
  <c r="G101" i="10"/>
  <c r="L101" i="10" s="1"/>
  <c r="F101" i="10"/>
  <c r="K101" i="10" s="1"/>
  <c r="E101" i="10"/>
  <c r="J101" i="10" s="1"/>
  <c r="D101" i="10"/>
  <c r="I101" i="10" s="1"/>
  <c r="G100" i="10"/>
  <c r="L100" i="10" s="1"/>
  <c r="F100" i="10"/>
  <c r="K100" i="10" s="1"/>
  <c r="E100" i="10"/>
  <c r="J100" i="10" s="1"/>
  <c r="D100" i="10"/>
  <c r="I100" i="10" s="1"/>
  <c r="G99" i="10"/>
  <c r="L99" i="10" s="1"/>
  <c r="F99" i="10"/>
  <c r="K99" i="10" s="1"/>
  <c r="E99" i="10"/>
  <c r="J99" i="10" s="1"/>
  <c r="D99" i="10"/>
  <c r="I99" i="10" s="1"/>
  <c r="G98" i="10"/>
  <c r="L98" i="10" s="1"/>
  <c r="F98" i="10"/>
  <c r="K98" i="10" s="1"/>
  <c r="E98" i="10"/>
  <c r="J98" i="10" s="1"/>
  <c r="D98" i="10"/>
  <c r="I98" i="10" s="1"/>
  <c r="G97" i="10"/>
  <c r="L97" i="10" s="1"/>
  <c r="F97" i="10"/>
  <c r="K97" i="10" s="1"/>
  <c r="E97" i="10"/>
  <c r="J97" i="10" s="1"/>
  <c r="D97" i="10"/>
  <c r="I97" i="10" s="1"/>
  <c r="G96" i="10"/>
  <c r="L96" i="10" s="1"/>
  <c r="F96" i="10"/>
  <c r="K96" i="10" s="1"/>
  <c r="E96" i="10"/>
  <c r="J96" i="10" s="1"/>
  <c r="D96" i="10"/>
  <c r="G95" i="10"/>
  <c r="L95" i="10" s="1"/>
  <c r="F95" i="10"/>
  <c r="K95" i="10" s="1"/>
  <c r="E95" i="10"/>
  <c r="J95" i="10" s="1"/>
  <c r="D95" i="10"/>
  <c r="I95" i="10" s="1"/>
  <c r="G94" i="10"/>
  <c r="L94" i="10" s="1"/>
  <c r="F94" i="10"/>
  <c r="K94" i="10" s="1"/>
  <c r="E94" i="10"/>
  <c r="J94" i="10" s="1"/>
  <c r="D94" i="10"/>
  <c r="I94" i="10" s="1"/>
  <c r="G93" i="10"/>
  <c r="L93" i="10" s="1"/>
  <c r="F93" i="10"/>
  <c r="K93" i="10" s="1"/>
  <c r="E93" i="10"/>
  <c r="J93" i="10" s="1"/>
  <c r="D93" i="10"/>
  <c r="I93" i="10" s="1"/>
  <c r="G92" i="10"/>
  <c r="L92" i="10" s="1"/>
  <c r="F92" i="10"/>
  <c r="K92" i="10" s="1"/>
  <c r="E92" i="10"/>
  <c r="J92" i="10" s="1"/>
  <c r="D92" i="10"/>
  <c r="I92" i="10" s="1"/>
  <c r="G91" i="10"/>
  <c r="L91" i="10" s="1"/>
  <c r="F91" i="10"/>
  <c r="K91" i="10" s="1"/>
  <c r="E91" i="10"/>
  <c r="J91" i="10" s="1"/>
  <c r="D91" i="10"/>
  <c r="I91" i="10" s="1"/>
  <c r="G90" i="10"/>
  <c r="L90" i="10" s="1"/>
  <c r="F90" i="10"/>
  <c r="K90" i="10" s="1"/>
  <c r="E90" i="10"/>
  <c r="J90" i="10" s="1"/>
  <c r="D90" i="10"/>
  <c r="I90" i="10" s="1"/>
  <c r="G89" i="10"/>
  <c r="L89" i="10" s="1"/>
  <c r="F89" i="10"/>
  <c r="K89" i="10" s="1"/>
  <c r="E89" i="10"/>
  <c r="J89" i="10" s="1"/>
  <c r="D89" i="10"/>
  <c r="I89" i="10" s="1"/>
  <c r="G88" i="10"/>
  <c r="L88" i="10" s="1"/>
  <c r="F88" i="10"/>
  <c r="K88" i="10" s="1"/>
  <c r="E88" i="10"/>
  <c r="J88" i="10" s="1"/>
  <c r="D88" i="10"/>
  <c r="G87" i="10"/>
  <c r="L87" i="10" s="1"/>
  <c r="F87" i="10"/>
  <c r="K87" i="10" s="1"/>
  <c r="E87" i="10"/>
  <c r="J87" i="10" s="1"/>
  <c r="D87" i="10"/>
  <c r="G86" i="10"/>
  <c r="L86" i="10" s="1"/>
  <c r="F86" i="10"/>
  <c r="K86" i="10" s="1"/>
  <c r="E86" i="10"/>
  <c r="J86" i="10" s="1"/>
  <c r="D86" i="10"/>
  <c r="I86" i="10" s="1"/>
  <c r="G85" i="10"/>
  <c r="L85" i="10" s="1"/>
  <c r="F85" i="10"/>
  <c r="K85" i="10" s="1"/>
  <c r="E85" i="10"/>
  <c r="J85" i="10" s="1"/>
  <c r="D85" i="10"/>
  <c r="I85" i="10" s="1"/>
  <c r="G84" i="10"/>
  <c r="L84" i="10" s="1"/>
  <c r="F84" i="10"/>
  <c r="K84" i="10" s="1"/>
  <c r="E84" i="10"/>
  <c r="J84" i="10" s="1"/>
  <c r="D84" i="10"/>
  <c r="I84" i="10" s="1"/>
  <c r="G83" i="10"/>
  <c r="L83" i="10" s="1"/>
  <c r="F83" i="10"/>
  <c r="K83" i="10" s="1"/>
  <c r="E83" i="10"/>
  <c r="J83" i="10" s="1"/>
  <c r="D83" i="10"/>
  <c r="I83" i="10" s="1"/>
  <c r="G82" i="10"/>
  <c r="L82" i="10" s="1"/>
  <c r="F82" i="10"/>
  <c r="K82" i="10" s="1"/>
  <c r="E82" i="10"/>
  <c r="J82" i="10" s="1"/>
  <c r="D82" i="10"/>
  <c r="I82" i="10" s="1"/>
  <c r="G81" i="10"/>
  <c r="L81" i="10" s="1"/>
  <c r="F81" i="10"/>
  <c r="K81" i="10" s="1"/>
  <c r="E81" i="10"/>
  <c r="J81" i="10" s="1"/>
  <c r="D81" i="10"/>
  <c r="G80" i="10"/>
  <c r="L80" i="10" s="1"/>
  <c r="F80" i="10"/>
  <c r="K80" i="10" s="1"/>
  <c r="E80" i="10"/>
  <c r="J80" i="10" s="1"/>
  <c r="D80" i="10"/>
  <c r="G76" i="10"/>
  <c r="L76" i="10" s="1"/>
  <c r="F76" i="10"/>
  <c r="K76" i="10" s="1"/>
  <c r="E76" i="10"/>
  <c r="J76" i="10" s="1"/>
  <c r="D76" i="10"/>
  <c r="G74" i="10"/>
  <c r="L74" i="10" s="1"/>
  <c r="F74" i="10"/>
  <c r="K74" i="10" s="1"/>
  <c r="E74" i="10"/>
  <c r="J74" i="10" s="1"/>
  <c r="D74" i="10"/>
  <c r="M73" i="10"/>
  <c r="L72" i="10"/>
  <c r="K72" i="10"/>
  <c r="J72" i="10"/>
  <c r="I72" i="10"/>
  <c r="M71" i="10"/>
  <c r="M70" i="10"/>
  <c r="G69" i="10"/>
  <c r="L69" i="10" s="1"/>
  <c r="F69" i="10"/>
  <c r="K69" i="10" s="1"/>
  <c r="E69" i="10"/>
  <c r="J69" i="10" s="1"/>
  <c r="D69" i="10"/>
  <c r="G68" i="10"/>
  <c r="L68" i="10" s="1"/>
  <c r="F68" i="10"/>
  <c r="K68" i="10" s="1"/>
  <c r="E68" i="10"/>
  <c r="J68" i="10" s="1"/>
  <c r="D68" i="10"/>
  <c r="G67" i="10"/>
  <c r="L67" i="10" s="1"/>
  <c r="F67" i="10"/>
  <c r="K67" i="10" s="1"/>
  <c r="E67" i="10"/>
  <c r="J67" i="10" s="1"/>
  <c r="D67" i="10"/>
  <c r="G66" i="10"/>
  <c r="L66" i="10" s="1"/>
  <c r="F66" i="10"/>
  <c r="K66" i="10" s="1"/>
  <c r="E66" i="10"/>
  <c r="J66" i="10" s="1"/>
  <c r="D66" i="10"/>
  <c r="G65" i="10"/>
  <c r="L65" i="10" s="1"/>
  <c r="F65" i="10"/>
  <c r="K65" i="10" s="1"/>
  <c r="E65" i="10"/>
  <c r="J65" i="10" s="1"/>
  <c r="D65" i="10"/>
  <c r="I65" i="10" s="1"/>
  <c r="G64" i="10"/>
  <c r="L64" i="10" s="1"/>
  <c r="F64" i="10"/>
  <c r="K64" i="10" s="1"/>
  <c r="E64" i="10"/>
  <c r="J64" i="10" s="1"/>
  <c r="D64" i="10"/>
  <c r="G63" i="10"/>
  <c r="L63" i="10" s="1"/>
  <c r="F63" i="10"/>
  <c r="K63" i="10" s="1"/>
  <c r="E63" i="10"/>
  <c r="J63" i="10" s="1"/>
  <c r="D63" i="10"/>
  <c r="I63" i="10" s="1"/>
  <c r="G62" i="10"/>
  <c r="L62" i="10" s="1"/>
  <c r="F62" i="10"/>
  <c r="K62" i="10" s="1"/>
  <c r="E62" i="10"/>
  <c r="J62" i="10" s="1"/>
  <c r="D62" i="10"/>
  <c r="G61" i="10"/>
  <c r="L61" i="10" s="1"/>
  <c r="F61" i="10"/>
  <c r="K61" i="10" s="1"/>
  <c r="E61" i="10"/>
  <c r="J61" i="10" s="1"/>
  <c r="D61" i="10"/>
  <c r="G60" i="10"/>
  <c r="L60" i="10" s="1"/>
  <c r="F60" i="10"/>
  <c r="K60" i="10" s="1"/>
  <c r="E60" i="10"/>
  <c r="J60" i="10" s="1"/>
  <c r="D60" i="10"/>
  <c r="I60" i="10" s="1"/>
  <c r="G59" i="10"/>
  <c r="L59" i="10" s="1"/>
  <c r="F59" i="10"/>
  <c r="K59" i="10" s="1"/>
  <c r="E59" i="10"/>
  <c r="J59" i="10" s="1"/>
  <c r="D59" i="10"/>
  <c r="I59" i="10" s="1"/>
  <c r="G58" i="10"/>
  <c r="L58" i="10" s="1"/>
  <c r="F58" i="10"/>
  <c r="K58" i="10" s="1"/>
  <c r="E58" i="10"/>
  <c r="J58" i="10" s="1"/>
  <c r="D58" i="10"/>
  <c r="I58" i="10" s="1"/>
  <c r="G57" i="10"/>
  <c r="L57" i="10" s="1"/>
  <c r="F57" i="10"/>
  <c r="K57" i="10" s="1"/>
  <c r="E57" i="10"/>
  <c r="J57" i="10" s="1"/>
  <c r="D57" i="10"/>
  <c r="I57" i="10" s="1"/>
  <c r="G56" i="10"/>
  <c r="L56" i="10" s="1"/>
  <c r="F56" i="10"/>
  <c r="K56" i="10" s="1"/>
  <c r="E56" i="10"/>
  <c r="J56" i="10" s="1"/>
  <c r="D56" i="10"/>
  <c r="I56" i="10" s="1"/>
  <c r="G55" i="10"/>
  <c r="L55" i="10" s="1"/>
  <c r="F55" i="10"/>
  <c r="K55" i="10" s="1"/>
  <c r="E55" i="10"/>
  <c r="J55" i="10" s="1"/>
  <c r="D55" i="10"/>
  <c r="I55" i="10" s="1"/>
  <c r="G54" i="10"/>
  <c r="L54" i="10" s="1"/>
  <c r="F54" i="10"/>
  <c r="K54" i="10" s="1"/>
  <c r="E54" i="10"/>
  <c r="J54" i="10" s="1"/>
  <c r="D54" i="10"/>
  <c r="G50" i="10"/>
  <c r="L50" i="10" s="1"/>
  <c r="F50" i="10"/>
  <c r="K50" i="10" s="1"/>
  <c r="E50" i="10"/>
  <c r="J50" i="10" s="1"/>
  <c r="D50" i="10"/>
  <c r="I50" i="10" s="1"/>
  <c r="L48" i="10"/>
  <c r="K48" i="10"/>
  <c r="J48" i="10"/>
  <c r="I48" i="10"/>
  <c r="G45" i="10"/>
  <c r="L45" i="10" s="1"/>
  <c r="F45" i="10"/>
  <c r="K45" i="10" s="1"/>
  <c r="E45" i="10"/>
  <c r="J45" i="10" s="1"/>
  <c r="D45" i="10"/>
  <c r="I45" i="10" s="1"/>
  <c r="G44" i="10"/>
  <c r="L44" i="10" s="1"/>
  <c r="F44" i="10"/>
  <c r="K44" i="10" s="1"/>
  <c r="E44" i="10"/>
  <c r="J44" i="10" s="1"/>
  <c r="D44" i="10"/>
  <c r="I44" i="10" s="1"/>
  <c r="G43" i="10"/>
  <c r="L43" i="10" s="1"/>
  <c r="F43" i="10"/>
  <c r="K43" i="10" s="1"/>
  <c r="E43" i="10"/>
  <c r="J43" i="10" s="1"/>
  <c r="D43" i="10"/>
  <c r="I43" i="10" s="1"/>
  <c r="G42" i="10"/>
  <c r="L42" i="10" s="1"/>
  <c r="F42" i="10"/>
  <c r="K42" i="10" s="1"/>
  <c r="E42" i="10"/>
  <c r="J42" i="10" s="1"/>
  <c r="D42" i="10"/>
  <c r="I42" i="10" s="1"/>
  <c r="G41" i="10"/>
  <c r="L41" i="10" s="1"/>
  <c r="F41" i="10"/>
  <c r="K41" i="10" s="1"/>
  <c r="E41" i="10"/>
  <c r="J41" i="10" s="1"/>
  <c r="D41" i="10"/>
  <c r="I41" i="10" s="1"/>
  <c r="G40" i="10"/>
  <c r="L40" i="10" s="1"/>
  <c r="F40" i="10"/>
  <c r="K40" i="10" s="1"/>
  <c r="E40" i="10"/>
  <c r="J40" i="10" s="1"/>
  <c r="D40" i="10"/>
  <c r="I40" i="10" s="1"/>
  <c r="G39" i="10"/>
  <c r="L39" i="10" s="1"/>
  <c r="F39" i="10"/>
  <c r="K39" i="10" s="1"/>
  <c r="E39" i="10"/>
  <c r="J39" i="10" s="1"/>
  <c r="D39" i="10"/>
  <c r="G38" i="10"/>
  <c r="L38" i="10" s="1"/>
  <c r="F38" i="10"/>
  <c r="K38" i="10" s="1"/>
  <c r="E38" i="10"/>
  <c r="J38" i="10" s="1"/>
  <c r="D38" i="10"/>
  <c r="G37" i="10"/>
  <c r="L37" i="10" s="1"/>
  <c r="L36" i="10" s="1"/>
  <c r="F37" i="10"/>
  <c r="E37" i="10"/>
  <c r="J37" i="10" s="1"/>
  <c r="J36" i="10" s="1"/>
  <c r="D37" i="10"/>
  <c r="G33" i="10"/>
  <c r="L33" i="10" s="1"/>
  <c r="F33" i="10"/>
  <c r="K33" i="10" s="1"/>
  <c r="E33" i="10"/>
  <c r="J33" i="10" s="1"/>
  <c r="D33" i="10"/>
  <c r="G31" i="10"/>
  <c r="L31" i="10" s="1"/>
  <c r="F31" i="10"/>
  <c r="K31" i="10" s="1"/>
  <c r="E31" i="10"/>
  <c r="J31" i="10" s="1"/>
  <c r="D31" i="10"/>
  <c r="L29" i="10"/>
  <c r="K29" i="10"/>
  <c r="J29" i="10"/>
  <c r="I29" i="10"/>
  <c r="G26" i="10"/>
  <c r="L26" i="10" s="1"/>
  <c r="F26" i="10"/>
  <c r="K26" i="10" s="1"/>
  <c r="E26" i="10"/>
  <c r="J26" i="10" s="1"/>
  <c r="D26" i="10"/>
  <c r="G25" i="10"/>
  <c r="L25" i="10" s="1"/>
  <c r="F25" i="10"/>
  <c r="K25" i="10" s="1"/>
  <c r="E25" i="10"/>
  <c r="J25" i="10" s="1"/>
  <c r="D25" i="10"/>
  <c r="G24" i="10"/>
  <c r="L24" i="10" s="1"/>
  <c r="F24" i="10"/>
  <c r="K24" i="10" s="1"/>
  <c r="E24" i="10"/>
  <c r="J24" i="10" s="1"/>
  <c r="D24" i="10"/>
  <c r="G23" i="10"/>
  <c r="L23" i="10" s="1"/>
  <c r="F23" i="10"/>
  <c r="K23" i="10" s="1"/>
  <c r="E23" i="10"/>
  <c r="J23" i="10" s="1"/>
  <c r="D23" i="10"/>
  <c r="G22" i="10"/>
  <c r="L22" i="10" s="1"/>
  <c r="F22" i="10"/>
  <c r="F19" i="10" s="1"/>
  <c r="E22" i="10"/>
  <c r="J22" i="10" s="1"/>
  <c r="D22" i="10"/>
  <c r="K21" i="10"/>
  <c r="J21" i="10"/>
  <c r="G21" i="10"/>
  <c r="L21" i="10" s="1"/>
  <c r="D21" i="10"/>
  <c r="G17" i="10"/>
  <c r="L17" i="10" s="1"/>
  <c r="F17" i="10"/>
  <c r="K17" i="10" s="1"/>
  <c r="E17" i="10"/>
  <c r="J17" i="10" s="1"/>
  <c r="D17" i="10"/>
  <c r="L16" i="10"/>
  <c r="K16" i="10"/>
  <c r="J16" i="10"/>
  <c r="I16" i="10"/>
  <c r="C12" i="10"/>
  <c r="C24" i="11" l="1"/>
  <c r="G35" i="10"/>
  <c r="C58" i="11"/>
  <c r="M136" i="9"/>
  <c r="M111" i="9"/>
  <c r="G19" i="10"/>
  <c r="C100" i="11"/>
  <c r="C80" i="11"/>
  <c r="M23" i="11"/>
  <c r="J79" i="11"/>
  <c r="M57" i="11"/>
  <c r="L20" i="10"/>
  <c r="M113" i="9"/>
  <c r="M110" i="9"/>
  <c r="M112" i="9"/>
  <c r="L34" i="13"/>
  <c r="M72" i="11"/>
  <c r="D52" i="11"/>
  <c r="M65" i="11"/>
  <c r="M66" i="11"/>
  <c r="C67" i="11"/>
  <c r="F71" i="11"/>
  <c r="D72" i="11"/>
  <c r="C92" i="11"/>
  <c r="C38" i="11"/>
  <c r="M22" i="12"/>
  <c r="F19" i="11"/>
  <c r="E35" i="11"/>
  <c r="M41" i="11"/>
  <c r="M42" i="11"/>
  <c r="C43" i="11"/>
  <c r="C54" i="11"/>
  <c r="J53" i="11"/>
  <c r="L53" i="11"/>
  <c r="M61" i="11"/>
  <c r="C62" i="11"/>
  <c r="E72" i="11"/>
  <c r="G72" i="11"/>
  <c r="D78" i="11"/>
  <c r="C88" i="11"/>
  <c r="C96" i="11"/>
  <c r="C105" i="11"/>
  <c r="D52" i="10"/>
  <c r="M60" i="10"/>
  <c r="C61" i="10"/>
  <c r="C62" i="10"/>
  <c r="C63" i="10"/>
  <c r="E78" i="10"/>
  <c r="C91" i="10"/>
  <c r="M22" i="13"/>
  <c r="D31" i="13"/>
  <c r="I31" i="13" s="1"/>
  <c r="D38" i="13"/>
  <c r="I38" i="13" s="1"/>
  <c r="C49" i="12"/>
  <c r="M64" i="12"/>
  <c r="C70" i="12"/>
  <c r="J18" i="11"/>
  <c r="L18" i="11"/>
  <c r="J34" i="11"/>
  <c r="L34" i="11"/>
  <c r="K51" i="11"/>
  <c r="K18" i="11"/>
  <c r="K34" i="11"/>
  <c r="K35" i="11" s="1"/>
  <c r="J51" i="11"/>
  <c r="L51" i="11"/>
  <c r="M76" i="11"/>
  <c r="D19" i="11"/>
  <c r="C21" i="11"/>
  <c r="K20" i="11"/>
  <c r="L20" i="11"/>
  <c r="M25" i="11"/>
  <c r="C26" i="11"/>
  <c r="G35" i="11"/>
  <c r="M39" i="11"/>
  <c r="C40" i="11"/>
  <c r="M44" i="11"/>
  <c r="C45" i="11"/>
  <c r="F52" i="11"/>
  <c r="M55" i="11"/>
  <c r="C56" i="11"/>
  <c r="M59" i="11"/>
  <c r="C60" i="11"/>
  <c r="M63" i="11"/>
  <c r="C64" i="11"/>
  <c r="M68" i="11"/>
  <c r="C69" i="11"/>
  <c r="D71" i="11"/>
  <c r="C74" i="11"/>
  <c r="F78" i="11"/>
  <c r="M81" i="11"/>
  <c r="M82" i="11"/>
  <c r="M83" i="11"/>
  <c r="M84" i="11"/>
  <c r="M85" i="11"/>
  <c r="C86" i="11"/>
  <c r="C90" i="11"/>
  <c r="C94" i="11"/>
  <c r="C98" i="11"/>
  <c r="C103" i="11"/>
  <c r="C107" i="11"/>
  <c r="M42" i="10"/>
  <c r="C43" i="10"/>
  <c r="C54" i="10"/>
  <c r="K53" i="10"/>
  <c r="C55" i="10"/>
  <c r="M72" i="10"/>
  <c r="C83" i="10"/>
  <c r="C95" i="10"/>
  <c r="M40" i="10"/>
  <c r="C41" i="10"/>
  <c r="M44" i="10"/>
  <c r="C45" i="10"/>
  <c r="F52" i="10"/>
  <c r="M56" i="10"/>
  <c r="M58" i="10"/>
  <c r="C59" i="10"/>
  <c r="M65" i="10"/>
  <c r="C66" i="10"/>
  <c r="C67" i="10"/>
  <c r="C68" i="10"/>
  <c r="C69" i="10"/>
  <c r="G78" i="10"/>
  <c r="M85" i="10"/>
  <c r="C86" i="10"/>
  <c r="C93" i="10"/>
  <c r="M98" i="10"/>
  <c r="C100" i="10"/>
  <c r="D40" i="13"/>
  <c r="I40" i="13" s="1"/>
  <c r="M48" i="13"/>
  <c r="D40" i="12"/>
  <c r="I40" i="12" s="1"/>
  <c r="L18" i="12"/>
  <c r="L48" i="12"/>
  <c r="D52" i="12"/>
  <c r="I52" i="12" s="1"/>
  <c r="C19" i="12"/>
  <c r="D31" i="12"/>
  <c r="I31" i="12" s="1"/>
  <c r="D38" i="12"/>
  <c r="I38" i="12" s="1"/>
  <c r="D42" i="12"/>
  <c r="I42" i="12" s="1"/>
  <c r="D54" i="12"/>
  <c r="I54" i="12" s="1"/>
  <c r="F31" i="13"/>
  <c r="K31" i="13" s="1"/>
  <c r="K64" i="13" s="1"/>
  <c r="K89" i="13" s="1"/>
  <c r="D33" i="13"/>
  <c r="I33" i="13" s="1"/>
  <c r="C35" i="13"/>
  <c r="D37" i="13"/>
  <c r="I37" i="13" s="1"/>
  <c r="F38" i="13"/>
  <c r="K38" i="13" s="1"/>
  <c r="D39" i="13"/>
  <c r="I39" i="13" s="1"/>
  <c r="F40" i="13"/>
  <c r="K40" i="13" s="1"/>
  <c r="D41" i="13"/>
  <c r="I41" i="13" s="1"/>
  <c r="F42" i="13"/>
  <c r="K42" i="13" s="1"/>
  <c r="D43" i="13"/>
  <c r="I43" i="13" s="1"/>
  <c r="F33" i="13"/>
  <c r="K33" i="13" s="1"/>
  <c r="F37" i="13"/>
  <c r="K37" i="13" s="1"/>
  <c r="F39" i="13"/>
  <c r="K39" i="13" s="1"/>
  <c r="F41" i="13"/>
  <c r="K41" i="13" s="1"/>
  <c r="D42" i="13"/>
  <c r="I42" i="13" s="1"/>
  <c r="D17" i="12"/>
  <c r="I17" i="12" s="1"/>
  <c r="I18" i="12" s="1"/>
  <c r="D21" i="12"/>
  <c r="I21" i="12" s="1"/>
  <c r="F23" i="12"/>
  <c r="K23" i="12" s="1"/>
  <c r="D24" i="12"/>
  <c r="I24" i="12" s="1"/>
  <c r="F25" i="12"/>
  <c r="K25" i="12" s="1"/>
  <c r="D26" i="12"/>
  <c r="I26" i="12" s="1"/>
  <c r="F31" i="12"/>
  <c r="K31" i="12" s="1"/>
  <c r="D33" i="12"/>
  <c r="I33" i="12" s="1"/>
  <c r="C35" i="12"/>
  <c r="D37" i="12"/>
  <c r="I37" i="12" s="1"/>
  <c r="F38" i="12"/>
  <c r="K38" i="12" s="1"/>
  <c r="D39" i="12"/>
  <c r="I39" i="12" s="1"/>
  <c r="F40" i="12"/>
  <c r="K40" i="12" s="1"/>
  <c r="D41" i="12"/>
  <c r="I41" i="12" s="1"/>
  <c r="F42" i="12"/>
  <c r="K42" i="12" s="1"/>
  <c r="D47" i="12"/>
  <c r="I47" i="12" s="1"/>
  <c r="I48" i="12" s="1"/>
  <c r="D51" i="12"/>
  <c r="I51" i="12" s="1"/>
  <c r="F52" i="12"/>
  <c r="K52" i="12" s="1"/>
  <c r="D53" i="12"/>
  <c r="I53" i="12" s="1"/>
  <c r="F54" i="12"/>
  <c r="K54" i="12" s="1"/>
  <c r="D55" i="12"/>
  <c r="I55" i="12" s="1"/>
  <c r="F17" i="12"/>
  <c r="K17" i="12" s="1"/>
  <c r="K18" i="12" s="1"/>
  <c r="F33" i="12"/>
  <c r="K33" i="12" s="1"/>
  <c r="F37" i="12"/>
  <c r="K37" i="12" s="1"/>
  <c r="F39" i="12"/>
  <c r="K39" i="12" s="1"/>
  <c r="F41" i="12"/>
  <c r="K41" i="12" s="1"/>
  <c r="F47" i="12"/>
  <c r="K47" i="12" s="1"/>
  <c r="K48" i="12" s="1"/>
  <c r="F51" i="12"/>
  <c r="K51" i="12" s="1"/>
  <c r="F53" i="12"/>
  <c r="K53" i="12" s="1"/>
  <c r="F55" i="12"/>
  <c r="K55" i="12" s="1"/>
  <c r="C17" i="11"/>
  <c r="E19" i="11"/>
  <c r="G19" i="11"/>
  <c r="C23" i="11"/>
  <c r="C25" i="11"/>
  <c r="D35" i="11"/>
  <c r="F35" i="11"/>
  <c r="C37" i="11"/>
  <c r="C39" i="11"/>
  <c r="C41" i="11"/>
  <c r="C44" i="11"/>
  <c r="C50" i="11"/>
  <c r="E52" i="11"/>
  <c r="G52" i="11"/>
  <c r="C55" i="11"/>
  <c r="C57" i="11"/>
  <c r="C59" i="11"/>
  <c r="C61" i="11"/>
  <c r="C63" i="11"/>
  <c r="C65" i="11"/>
  <c r="C68" i="11"/>
  <c r="E71" i="11"/>
  <c r="G71" i="11"/>
  <c r="C76" i="11"/>
  <c r="E78" i="11"/>
  <c r="G78" i="11"/>
  <c r="C81" i="11"/>
  <c r="M86" i="11"/>
  <c r="C87" i="11"/>
  <c r="M88" i="11"/>
  <c r="C89" i="11"/>
  <c r="M90" i="11"/>
  <c r="C91" i="11"/>
  <c r="M92" i="11"/>
  <c r="C93" i="11"/>
  <c r="M94" i="11"/>
  <c r="C95" i="11"/>
  <c r="M96" i="11"/>
  <c r="C97" i="11"/>
  <c r="M98" i="11"/>
  <c r="C99" i="11"/>
  <c r="M100" i="11"/>
  <c r="C101" i="11"/>
  <c r="C102" i="11"/>
  <c r="M103" i="11"/>
  <c r="C104" i="11"/>
  <c r="M105" i="11"/>
  <c r="C106" i="11"/>
  <c r="M107" i="11"/>
  <c r="C108" i="11"/>
  <c r="C102" i="10"/>
  <c r="E19" i="10"/>
  <c r="C21" i="10"/>
  <c r="C22" i="10"/>
  <c r="C23" i="10"/>
  <c r="C24" i="10"/>
  <c r="C25" i="10"/>
  <c r="C26" i="10"/>
  <c r="C31" i="10"/>
  <c r="C33" i="10"/>
  <c r="E35" i="10"/>
  <c r="C37" i="10"/>
  <c r="F35" i="10"/>
  <c r="C38" i="10"/>
  <c r="C39" i="10"/>
  <c r="C40" i="10"/>
  <c r="C42" i="10"/>
  <c r="C44" i="10"/>
  <c r="C50" i="10"/>
  <c r="E52" i="10"/>
  <c r="G52" i="10"/>
  <c r="C56" i="10"/>
  <c r="C60" i="10"/>
  <c r="C65" i="10"/>
  <c r="C74" i="10"/>
  <c r="C76" i="10"/>
  <c r="D78" i="10"/>
  <c r="F78" i="10"/>
  <c r="C80" i="10"/>
  <c r="K79" i="10"/>
  <c r="C81" i="10"/>
  <c r="C82" i="10"/>
  <c r="M83" i="10"/>
  <c r="C84" i="10"/>
  <c r="C87" i="10"/>
  <c r="C88" i="10"/>
  <c r="M89" i="10"/>
  <c r="C90" i="10"/>
  <c r="M91" i="10"/>
  <c r="C92" i="10"/>
  <c r="M93" i="10"/>
  <c r="C94" i="10"/>
  <c r="M95" i="10"/>
  <c r="C96" i="10"/>
  <c r="C98" i="10"/>
  <c r="M100" i="10"/>
  <c r="C101" i="10"/>
  <c r="M102" i="10"/>
  <c r="C103" i="10"/>
  <c r="M105" i="10"/>
  <c r="M107" i="10"/>
  <c r="C108" i="10"/>
  <c r="K18" i="10"/>
  <c r="K34" i="10"/>
  <c r="J18" i="10"/>
  <c r="L18" i="10"/>
  <c r="L19" i="10" s="1"/>
  <c r="J20" i="10"/>
  <c r="J34" i="10"/>
  <c r="J35" i="10" s="1"/>
  <c r="L34" i="10"/>
  <c r="L35" i="10" s="1"/>
  <c r="C57" i="10"/>
  <c r="C64" i="10"/>
  <c r="C106" i="10"/>
  <c r="C97" i="10"/>
  <c r="C99" i="10"/>
  <c r="C17" i="10"/>
  <c r="C58" i="10"/>
  <c r="C85" i="10"/>
  <c r="C89" i="10"/>
  <c r="C107" i="10"/>
  <c r="I17" i="10"/>
  <c r="I21" i="10"/>
  <c r="I22" i="10"/>
  <c r="K22" i="10"/>
  <c r="K20" i="10" s="1"/>
  <c r="I23" i="10"/>
  <c r="M23" i="10" s="1"/>
  <c r="I24" i="10"/>
  <c r="M24" i="10" s="1"/>
  <c r="I25" i="10"/>
  <c r="M25" i="10" s="1"/>
  <c r="I26" i="10"/>
  <c r="M26" i="10" s="1"/>
  <c r="I31" i="10"/>
  <c r="I33" i="10"/>
  <c r="M33" i="10" s="1"/>
  <c r="I37" i="10"/>
  <c r="K37" i="10"/>
  <c r="K36" i="10" s="1"/>
  <c r="I38" i="10"/>
  <c r="M38" i="10" s="1"/>
  <c r="I39" i="10"/>
  <c r="M39" i="10" s="1"/>
  <c r="I51" i="10"/>
  <c r="M50" i="10"/>
  <c r="K51" i="10"/>
  <c r="J109" i="10"/>
  <c r="J134" i="10" s="1"/>
  <c r="J77" i="10"/>
  <c r="L109" i="10"/>
  <c r="L134" i="10" s="1"/>
  <c r="L77" i="10"/>
  <c r="M17" i="11"/>
  <c r="I18" i="11"/>
  <c r="M37" i="11"/>
  <c r="I36" i="11"/>
  <c r="M50" i="11"/>
  <c r="I51" i="11"/>
  <c r="J109" i="11"/>
  <c r="J134" i="11" s="1"/>
  <c r="J77" i="11"/>
  <c r="J78" i="11" s="1"/>
  <c r="L109" i="11"/>
  <c r="L134" i="11" s="1"/>
  <c r="L77" i="11"/>
  <c r="L78" i="11" s="1"/>
  <c r="D19" i="10"/>
  <c r="D35" i="10"/>
  <c r="M41" i="10"/>
  <c r="M43" i="10"/>
  <c r="M45" i="10"/>
  <c r="J51" i="10"/>
  <c r="L51" i="10"/>
  <c r="J53" i="10"/>
  <c r="L53" i="10"/>
  <c r="M55" i="10"/>
  <c r="M57" i="10"/>
  <c r="M59" i="10"/>
  <c r="M63" i="10"/>
  <c r="K109" i="10"/>
  <c r="K134" i="10" s="1"/>
  <c r="K77" i="10"/>
  <c r="J79" i="10"/>
  <c r="L79" i="10"/>
  <c r="M82" i="10"/>
  <c r="M84" i="10"/>
  <c r="M86" i="10"/>
  <c r="M90" i="10"/>
  <c r="M92" i="10"/>
  <c r="M94" i="10"/>
  <c r="M97" i="10"/>
  <c r="M99" i="10"/>
  <c r="M101" i="10"/>
  <c r="M103" i="10"/>
  <c r="M106" i="10"/>
  <c r="M108" i="10"/>
  <c r="J20" i="11"/>
  <c r="M21" i="11"/>
  <c r="M22" i="11"/>
  <c r="I20" i="11"/>
  <c r="M24" i="11"/>
  <c r="M26" i="11"/>
  <c r="M31" i="11"/>
  <c r="I34" i="11"/>
  <c r="M33" i="11"/>
  <c r="J36" i="11"/>
  <c r="L36" i="11"/>
  <c r="L112" i="11" s="1"/>
  <c r="M38" i="11"/>
  <c r="M40" i="11"/>
  <c r="M43" i="11"/>
  <c r="M45" i="11"/>
  <c r="M54" i="11"/>
  <c r="I53" i="11"/>
  <c r="K53" i="11"/>
  <c r="M56" i="11"/>
  <c r="M58" i="11"/>
  <c r="M60" i="11"/>
  <c r="M62" i="11"/>
  <c r="M64" i="11"/>
  <c r="M67" i="11"/>
  <c r="M69" i="11"/>
  <c r="I109" i="11"/>
  <c r="I134" i="11" s="1"/>
  <c r="M74" i="11"/>
  <c r="I77" i="11"/>
  <c r="K109" i="11"/>
  <c r="K134" i="11" s="1"/>
  <c r="K77" i="11"/>
  <c r="M80" i="11"/>
  <c r="K79" i="11"/>
  <c r="I54" i="10"/>
  <c r="I61" i="10"/>
  <c r="M61" i="10" s="1"/>
  <c r="I62" i="10"/>
  <c r="M62" i="10" s="1"/>
  <c r="I64" i="10"/>
  <c r="M64" i="10" s="1"/>
  <c r="I66" i="10"/>
  <c r="M66" i="10" s="1"/>
  <c r="I67" i="10"/>
  <c r="M67" i="10" s="1"/>
  <c r="I68" i="10"/>
  <c r="M68" i="10" s="1"/>
  <c r="I69" i="10"/>
  <c r="M69" i="10" s="1"/>
  <c r="I74" i="10"/>
  <c r="I76" i="10"/>
  <c r="M76" i="10" s="1"/>
  <c r="I80" i="10"/>
  <c r="I81" i="10"/>
  <c r="M81" i="10" s="1"/>
  <c r="I87" i="10"/>
  <c r="M87" i="10" s="1"/>
  <c r="I88" i="10"/>
  <c r="M88" i="10" s="1"/>
  <c r="I96" i="10"/>
  <c r="M96" i="10" s="1"/>
  <c r="I104" i="10"/>
  <c r="M104" i="10" s="1"/>
  <c r="C22" i="11"/>
  <c r="C31" i="11"/>
  <c r="C33" i="11"/>
  <c r="C42" i="11"/>
  <c r="C66" i="11"/>
  <c r="K111" i="11"/>
  <c r="K136" i="11" s="1"/>
  <c r="C82" i="11"/>
  <c r="C83" i="11"/>
  <c r="C84" i="11"/>
  <c r="C85" i="11"/>
  <c r="M87" i="11"/>
  <c r="M89" i="11"/>
  <c r="M91" i="11"/>
  <c r="M93" i="11"/>
  <c r="M95" i="11"/>
  <c r="M97" i="11"/>
  <c r="M99" i="11"/>
  <c r="M102" i="11"/>
  <c r="M104" i="11"/>
  <c r="M106" i="11"/>
  <c r="L34" i="12"/>
  <c r="C78" i="11"/>
  <c r="L21" i="12"/>
  <c r="L37" i="12"/>
  <c r="L36" i="12" s="1"/>
  <c r="G35" i="12"/>
  <c r="L51" i="12"/>
  <c r="I101" i="11"/>
  <c r="M101" i="11" s="1"/>
  <c r="I108" i="11"/>
  <c r="M108" i="11" s="1"/>
  <c r="K72" i="12"/>
  <c r="K71" i="12" s="1"/>
  <c r="F70" i="12"/>
  <c r="E17" i="12"/>
  <c r="J17" i="12" s="1"/>
  <c r="J18" i="12" s="1"/>
  <c r="E23" i="12"/>
  <c r="E24" i="12"/>
  <c r="J24" i="12" s="1"/>
  <c r="E25" i="12"/>
  <c r="J25" i="12" s="1"/>
  <c r="E26" i="12"/>
  <c r="J26" i="12" s="1"/>
  <c r="E31" i="12"/>
  <c r="J31" i="12" s="1"/>
  <c r="E33" i="12"/>
  <c r="J33" i="12" s="1"/>
  <c r="E37" i="12"/>
  <c r="E38" i="12"/>
  <c r="J38" i="12" s="1"/>
  <c r="E39" i="12"/>
  <c r="J39" i="12" s="1"/>
  <c r="E40" i="12"/>
  <c r="J40" i="12" s="1"/>
  <c r="E41" i="12"/>
  <c r="J41" i="12" s="1"/>
  <c r="E42" i="12"/>
  <c r="J42" i="12" s="1"/>
  <c r="E47" i="12"/>
  <c r="J47" i="12" s="1"/>
  <c r="J48" i="12" s="1"/>
  <c r="E51" i="12"/>
  <c r="E52" i="12"/>
  <c r="J52" i="12" s="1"/>
  <c r="E53" i="12"/>
  <c r="J53" i="12" s="1"/>
  <c r="E54" i="12"/>
  <c r="J54" i="12" s="1"/>
  <c r="E55" i="12"/>
  <c r="J55" i="12" s="1"/>
  <c r="K69" i="12"/>
  <c r="E56" i="12"/>
  <c r="J56" i="12" s="1"/>
  <c r="G56" i="12"/>
  <c r="L56" i="12" s="1"/>
  <c r="E57" i="12"/>
  <c r="J57" i="12" s="1"/>
  <c r="G57" i="12"/>
  <c r="L57" i="12" s="1"/>
  <c r="E58" i="12"/>
  <c r="J58" i="12" s="1"/>
  <c r="G58" i="12"/>
  <c r="L58" i="12" s="1"/>
  <c r="E59" i="12"/>
  <c r="J59" i="12" s="1"/>
  <c r="G59" i="12"/>
  <c r="L59" i="12" s="1"/>
  <c r="E60" i="12"/>
  <c r="J60" i="12" s="1"/>
  <c r="G60" i="12"/>
  <c r="L60" i="12" s="1"/>
  <c r="E61" i="12"/>
  <c r="J61" i="12" s="1"/>
  <c r="G61" i="12"/>
  <c r="L61" i="12" s="1"/>
  <c r="E66" i="12"/>
  <c r="J66" i="12" s="1"/>
  <c r="E68" i="12"/>
  <c r="J68" i="12" s="1"/>
  <c r="E72" i="12"/>
  <c r="G72" i="12"/>
  <c r="E73" i="12"/>
  <c r="J73" i="12" s="1"/>
  <c r="G73" i="12"/>
  <c r="L73" i="12" s="1"/>
  <c r="E74" i="12"/>
  <c r="J74" i="12" s="1"/>
  <c r="G74" i="12"/>
  <c r="L74" i="12" s="1"/>
  <c r="E75" i="12"/>
  <c r="J75" i="12" s="1"/>
  <c r="G75" i="12"/>
  <c r="L75" i="12" s="1"/>
  <c r="E76" i="12"/>
  <c r="J76" i="12" s="1"/>
  <c r="G76" i="12"/>
  <c r="L76" i="12" s="1"/>
  <c r="E77" i="12"/>
  <c r="J77" i="12" s="1"/>
  <c r="G77" i="12"/>
  <c r="L77" i="12" s="1"/>
  <c r="E78" i="12"/>
  <c r="J78" i="12" s="1"/>
  <c r="G78" i="12"/>
  <c r="L78" i="12" s="1"/>
  <c r="E79" i="12"/>
  <c r="J79" i="12" s="1"/>
  <c r="G79" i="12"/>
  <c r="L79" i="12" s="1"/>
  <c r="E80" i="12"/>
  <c r="J80" i="12" s="1"/>
  <c r="G80" i="12"/>
  <c r="L80" i="12" s="1"/>
  <c r="E81" i="12"/>
  <c r="J81" i="12" s="1"/>
  <c r="G81" i="12"/>
  <c r="L81" i="12" s="1"/>
  <c r="E82" i="12"/>
  <c r="J82" i="12" s="1"/>
  <c r="G82" i="12"/>
  <c r="L82" i="12" s="1"/>
  <c r="E83" i="12"/>
  <c r="J83" i="12" s="1"/>
  <c r="G83" i="12"/>
  <c r="L83" i="12" s="1"/>
  <c r="E84" i="12"/>
  <c r="J84" i="12" s="1"/>
  <c r="G84" i="12"/>
  <c r="L84" i="12" s="1"/>
  <c r="E85" i="12"/>
  <c r="J85" i="12" s="1"/>
  <c r="G85" i="12"/>
  <c r="L85" i="12" s="1"/>
  <c r="E86" i="12"/>
  <c r="J86" i="12" s="1"/>
  <c r="G86" i="12"/>
  <c r="L86" i="12" s="1"/>
  <c r="E87" i="12"/>
  <c r="J87" i="12" s="1"/>
  <c r="G87" i="12"/>
  <c r="L87" i="12" s="1"/>
  <c r="E88" i="12"/>
  <c r="J88" i="12" s="1"/>
  <c r="G88" i="12"/>
  <c r="L88" i="12" s="1"/>
  <c r="E89" i="12"/>
  <c r="J89" i="12" s="1"/>
  <c r="G89" i="12"/>
  <c r="L89" i="12" s="1"/>
  <c r="E90" i="12"/>
  <c r="J90" i="12" s="1"/>
  <c r="G90" i="12"/>
  <c r="L90" i="12" s="1"/>
  <c r="E17" i="13"/>
  <c r="J17" i="13" s="1"/>
  <c r="J18" i="13" s="1"/>
  <c r="D56" i="12"/>
  <c r="I56" i="12" s="1"/>
  <c r="D57" i="12"/>
  <c r="I57" i="12" s="1"/>
  <c r="D58" i="12"/>
  <c r="I58" i="12" s="1"/>
  <c r="D59" i="12"/>
  <c r="I59" i="12" s="1"/>
  <c r="D60" i="12"/>
  <c r="I60" i="12" s="1"/>
  <c r="D61" i="12"/>
  <c r="I61" i="12" s="1"/>
  <c r="D66" i="12"/>
  <c r="I66" i="12" s="1"/>
  <c r="D68" i="12"/>
  <c r="I68" i="12" s="1"/>
  <c r="D72" i="12"/>
  <c r="D73" i="12"/>
  <c r="I73" i="12" s="1"/>
  <c r="D74" i="12"/>
  <c r="I74" i="12" s="1"/>
  <c r="D75" i="12"/>
  <c r="I75" i="12" s="1"/>
  <c r="D76" i="12"/>
  <c r="I76" i="12" s="1"/>
  <c r="D77" i="12"/>
  <c r="I77" i="12" s="1"/>
  <c r="D78" i="12"/>
  <c r="I78" i="12" s="1"/>
  <c r="D79" i="12"/>
  <c r="I79" i="12" s="1"/>
  <c r="D80" i="12"/>
  <c r="I80" i="12" s="1"/>
  <c r="D81" i="12"/>
  <c r="I81" i="12" s="1"/>
  <c r="D82" i="12"/>
  <c r="I82" i="12" s="1"/>
  <c r="D83" i="12"/>
  <c r="I83" i="12" s="1"/>
  <c r="D84" i="12"/>
  <c r="I84" i="12" s="1"/>
  <c r="D85" i="12"/>
  <c r="I85" i="12" s="1"/>
  <c r="D86" i="12"/>
  <c r="I86" i="12" s="1"/>
  <c r="D87" i="12"/>
  <c r="I87" i="12" s="1"/>
  <c r="D88" i="12"/>
  <c r="I88" i="12" s="1"/>
  <c r="D89" i="12"/>
  <c r="I89" i="12" s="1"/>
  <c r="D90" i="12"/>
  <c r="I90" i="12" s="1"/>
  <c r="D17" i="13"/>
  <c r="I17" i="13" s="1"/>
  <c r="G17" i="13"/>
  <c r="L17" i="13" s="1"/>
  <c r="L18" i="13" s="1"/>
  <c r="L21" i="13"/>
  <c r="I34" i="13"/>
  <c r="L37" i="13"/>
  <c r="C19" i="13"/>
  <c r="D21" i="13"/>
  <c r="D23" i="13"/>
  <c r="I23" i="13" s="1"/>
  <c r="F23" i="13"/>
  <c r="D24" i="13"/>
  <c r="I24" i="13" s="1"/>
  <c r="F24" i="13"/>
  <c r="K24" i="13" s="1"/>
  <c r="D25" i="13"/>
  <c r="I25" i="13" s="1"/>
  <c r="F25" i="13"/>
  <c r="K25" i="13" s="1"/>
  <c r="D26" i="13"/>
  <c r="I26" i="13" s="1"/>
  <c r="E31" i="13"/>
  <c r="J31" i="13" s="1"/>
  <c r="E33" i="13"/>
  <c r="J33" i="13" s="1"/>
  <c r="E37" i="13"/>
  <c r="E38" i="13"/>
  <c r="J38" i="13" s="1"/>
  <c r="E39" i="13"/>
  <c r="J39" i="13" s="1"/>
  <c r="E40" i="13"/>
  <c r="J40" i="13" s="1"/>
  <c r="E41" i="13"/>
  <c r="J41" i="13" s="1"/>
  <c r="E42" i="13"/>
  <c r="J42" i="13" s="1"/>
  <c r="E43" i="13"/>
  <c r="J43" i="13" s="1"/>
  <c r="G43" i="13"/>
  <c r="L43" i="13" s="1"/>
  <c r="K53" i="13"/>
  <c r="K56" i="13"/>
  <c r="K55" i="13" s="1"/>
  <c r="F54" i="13"/>
  <c r="E23" i="13"/>
  <c r="E24" i="13"/>
  <c r="J24" i="13" s="1"/>
  <c r="E25" i="13"/>
  <c r="J25" i="13" s="1"/>
  <c r="F44" i="13"/>
  <c r="K44" i="13" s="1"/>
  <c r="D44" i="13"/>
  <c r="I44" i="13" s="1"/>
  <c r="G44" i="13"/>
  <c r="L44" i="13" s="1"/>
  <c r="E45" i="13"/>
  <c r="J45" i="13" s="1"/>
  <c r="G45" i="13"/>
  <c r="L45" i="13" s="1"/>
  <c r="E50" i="13"/>
  <c r="J50" i="13" s="1"/>
  <c r="E52" i="13"/>
  <c r="J52" i="13" s="1"/>
  <c r="E56" i="13"/>
  <c r="E57" i="13"/>
  <c r="J57" i="13" s="1"/>
  <c r="E58" i="13"/>
  <c r="J58" i="13" s="1"/>
  <c r="E59" i="13"/>
  <c r="J59" i="13" s="1"/>
  <c r="E60" i="13"/>
  <c r="J60" i="13" s="1"/>
  <c r="E61" i="13"/>
  <c r="J61" i="13" s="1"/>
  <c r="E62" i="13"/>
  <c r="J62" i="13" s="1"/>
  <c r="E63" i="13"/>
  <c r="J63" i="13" s="1"/>
  <c r="D45" i="13"/>
  <c r="I45" i="13" s="1"/>
  <c r="D50" i="13"/>
  <c r="I50" i="13" s="1"/>
  <c r="D52" i="13"/>
  <c r="I52" i="13" s="1"/>
  <c r="C54" i="13"/>
  <c r="D56" i="13"/>
  <c r="D57" i="13"/>
  <c r="I57" i="13" s="1"/>
  <c r="D58" i="13"/>
  <c r="I58" i="13" s="1"/>
  <c r="D59" i="13"/>
  <c r="I59" i="13" s="1"/>
  <c r="D60" i="13"/>
  <c r="I60" i="13" s="1"/>
  <c r="D61" i="13"/>
  <c r="I61" i="13" s="1"/>
  <c r="D62" i="13"/>
  <c r="I62" i="13" s="1"/>
  <c r="D63" i="13"/>
  <c r="I63" i="13" s="1"/>
  <c r="L52" i="11" l="1"/>
  <c r="L19" i="11"/>
  <c r="M134" i="11"/>
  <c r="L111" i="11"/>
  <c r="L136" i="11" s="1"/>
  <c r="K19" i="11"/>
  <c r="I111" i="11"/>
  <c r="I136" i="11" s="1"/>
  <c r="K34" i="12"/>
  <c r="K92" i="12" s="1"/>
  <c r="K20" i="12"/>
  <c r="K19" i="12" s="1"/>
  <c r="G23" i="12"/>
  <c r="L23" i="12" s="1"/>
  <c r="M53" i="12"/>
  <c r="M40" i="12"/>
  <c r="M38" i="12"/>
  <c r="I34" i="12"/>
  <c r="L110" i="11"/>
  <c r="J52" i="11"/>
  <c r="C35" i="11"/>
  <c r="J35" i="11"/>
  <c r="J19" i="11"/>
  <c r="L111" i="10"/>
  <c r="L136" i="10" s="1"/>
  <c r="M55" i="12"/>
  <c r="M42" i="12"/>
  <c r="M33" i="12"/>
  <c r="J110" i="11"/>
  <c r="J111" i="10"/>
  <c r="J136" i="10" s="1"/>
  <c r="M43" i="13"/>
  <c r="M41" i="13"/>
  <c r="M39" i="13"/>
  <c r="K36" i="13"/>
  <c r="K50" i="12"/>
  <c r="K49" i="12" s="1"/>
  <c r="K36" i="12"/>
  <c r="M90" i="12"/>
  <c r="M88" i="12"/>
  <c r="M86" i="12"/>
  <c r="M84" i="12"/>
  <c r="M82" i="12"/>
  <c r="M80" i="12"/>
  <c r="M78" i="12"/>
  <c r="M76" i="12"/>
  <c r="M74" i="12"/>
  <c r="M60" i="12"/>
  <c r="M58" i="12"/>
  <c r="M56" i="12"/>
  <c r="K70" i="12"/>
  <c r="K91" i="12"/>
  <c r="K117" i="12" s="1"/>
  <c r="M54" i="12"/>
  <c r="M52" i="12"/>
  <c r="M41" i="12"/>
  <c r="M39" i="12"/>
  <c r="M31" i="12"/>
  <c r="J111" i="11"/>
  <c r="J136" i="11" s="1"/>
  <c r="J19" i="10"/>
  <c r="K52" i="10"/>
  <c r="M22" i="10"/>
  <c r="I111" i="10"/>
  <c r="I136" i="10" s="1"/>
  <c r="K19" i="10"/>
  <c r="C52" i="10"/>
  <c r="K111" i="10"/>
  <c r="K136" i="10" s="1"/>
  <c r="M45" i="13"/>
  <c r="K54" i="13"/>
  <c r="M42" i="13"/>
  <c r="M40" i="13"/>
  <c r="M38" i="13"/>
  <c r="M33" i="13"/>
  <c r="G26" i="13"/>
  <c r="L26" i="13" s="1"/>
  <c r="M26" i="13" s="1"/>
  <c r="M44" i="13"/>
  <c r="F35" i="13"/>
  <c r="K34" i="13"/>
  <c r="G68" i="12"/>
  <c r="L68" i="12" s="1"/>
  <c r="M68" i="12" s="1"/>
  <c r="M47" i="12"/>
  <c r="L35" i="12"/>
  <c r="F49" i="12"/>
  <c r="F35" i="12"/>
  <c r="D35" i="12"/>
  <c r="D19" i="12"/>
  <c r="G25" i="12"/>
  <c r="L25" i="12" s="1"/>
  <c r="M25" i="12" s="1"/>
  <c r="F19" i="12"/>
  <c r="K93" i="12" s="1"/>
  <c r="K119" i="12" s="1"/>
  <c r="K112" i="11"/>
  <c r="C52" i="11"/>
  <c r="C19" i="11"/>
  <c r="K78" i="10"/>
  <c r="K35" i="10"/>
  <c r="C78" i="10"/>
  <c r="C19" i="10"/>
  <c r="C35" i="10"/>
  <c r="J112" i="10"/>
  <c r="J78" i="10"/>
  <c r="L112" i="10"/>
  <c r="I56" i="13"/>
  <c r="D54" i="13"/>
  <c r="E54" i="13"/>
  <c r="J56" i="13"/>
  <c r="J55" i="13" s="1"/>
  <c r="J64" i="13"/>
  <c r="J89" i="13" s="1"/>
  <c r="J53" i="13"/>
  <c r="K23" i="13"/>
  <c r="K20" i="13" s="1"/>
  <c r="F19" i="13"/>
  <c r="I21" i="13"/>
  <c r="D19" i="13"/>
  <c r="L36" i="13"/>
  <c r="L35" i="13" s="1"/>
  <c r="G25" i="13"/>
  <c r="L25" i="13" s="1"/>
  <c r="I72" i="12"/>
  <c r="D70" i="12"/>
  <c r="I91" i="12"/>
  <c r="I117" i="12" s="1"/>
  <c r="I69" i="12"/>
  <c r="G24" i="13"/>
  <c r="L24" i="13" s="1"/>
  <c r="M24" i="13" s="1"/>
  <c r="G70" i="12"/>
  <c r="L72" i="12"/>
  <c r="L71" i="12" s="1"/>
  <c r="G66" i="12"/>
  <c r="L66" i="12" s="1"/>
  <c r="J51" i="12"/>
  <c r="J50" i="12" s="1"/>
  <c r="J49" i="12" s="1"/>
  <c r="E49" i="12"/>
  <c r="I50" i="12"/>
  <c r="I36" i="12"/>
  <c r="M21" i="12"/>
  <c r="I20" i="12"/>
  <c r="L50" i="12"/>
  <c r="L49" i="12" s="1"/>
  <c r="G26" i="12"/>
  <c r="L26" i="12" s="1"/>
  <c r="M26" i="12" s="1"/>
  <c r="G24" i="12"/>
  <c r="M18" i="12"/>
  <c r="M79" i="11"/>
  <c r="I35" i="11"/>
  <c r="M34" i="11"/>
  <c r="M20" i="11"/>
  <c r="L52" i="10"/>
  <c r="I52" i="11"/>
  <c r="M51" i="11"/>
  <c r="M36" i="11"/>
  <c r="L35" i="11"/>
  <c r="I110" i="11"/>
  <c r="I19" i="11"/>
  <c r="M18" i="11"/>
  <c r="L78" i="10"/>
  <c r="M51" i="10"/>
  <c r="M37" i="10"/>
  <c r="I36" i="10"/>
  <c r="M36" i="10" s="1"/>
  <c r="I34" i="10"/>
  <c r="M31" i="10"/>
  <c r="I18" i="10"/>
  <c r="M17" i="10"/>
  <c r="L110" i="10"/>
  <c r="J110" i="10"/>
  <c r="I64" i="13"/>
  <c r="I89" i="13" s="1"/>
  <c r="I53" i="13"/>
  <c r="G63" i="13"/>
  <c r="L63" i="13" s="1"/>
  <c r="M63" i="13" s="1"/>
  <c r="G62" i="13"/>
  <c r="L62" i="13" s="1"/>
  <c r="M62" i="13" s="1"/>
  <c r="G61" i="13"/>
  <c r="L61" i="13" s="1"/>
  <c r="M61" i="13" s="1"/>
  <c r="G60" i="13"/>
  <c r="L60" i="13" s="1"/>
  <c r="M60" i="13" s="1"/>
  <c r="G59" i="13"/>
  <c r="L59" i="13" s="1"/>
  <c r="M59" i="13" s="1"/>
  <c r="G58" i="13"/>
  <c r="L58" i="13" s="1"/>
  <c r="M58" i="13" s="1"/>
  <c r="G57" i="13"/>
  <c r="L57" i="13" s="1"/>
  <c r="M57" i="13" s="1"/>
  <c r="G56" i="13"/>
  <c r="G52" i="13"/>
  <c r="L52" i="13" s="1"/>
  <c r="M52" i="13" s="1"/>
  <c r="G50" i="13"/>
  <c r="L50" i="13" s="1"/>
  <c r="J23" i="13"/>
  <c r="J20" i="13" s="1"/>
  <c r="J19" i="13" s="1"/>
  <c r="E19" i="13"/>
  <c r="E35" i="13"/>
  <c r="J37" i="13"/>
  <c r="D35" i="13"/>
  <c r="J34" i="13"/>
  <c r="M25" i="13"/>
  <c r="G35" i="13"/>
  <c r="M31" i="13"/>
  <c r="G23" i="13"/>
  <c r="M17" i="13"/>
  <c r="I18" i="13"/>
  <c r="M89" i="12"/>
  <c r="M87" i="12"/>
  <c r="M85" i="12"/>
  <c r="M83" i="12"/>
  <c r="M81" i="12"/>
  <c r="M79" i="12"/>
  <c r="M77" i="12"/>
  <c r="M75" i="12"/>
  <c r="M73" i="12"/>
  <c r="M61" i="12"/>
  <c r="M59" i="12"/>
  <c r="M57" i="12"/>
  <c r="I36" i="13"/>
  <c r="E70" i="12"/>
  <c r="J72" i="12"/>
  <c r="J71" i="12" s="1"/>
  <c r="J91" i="12"/>
  <c r="J117" i="12" s="1"/>
  <c r="J69" i="12"/>
  <c r="J37" i="12"/>
  <c r="J36" i="12" s="1"/>
  <c r="E35" i="12"/>
  <c r="J34" i="12"/>
  <c r="J23" i="12"/>
  <c r="E19" i="12"/>
  <c r="G49" i="12"/>
  <c r="D49" i="12"/>
  <c r="M48" i="12"/>
  <c r="M17" i="12"/>
  <c r="M80" i="10"/>
  <c r="M79" i="10" s="1"/>
  <c r="I79" i="10"/>
  <c r="I109" i="10"/>
  <c r="I134" i="10" s="1"/>
  <c r="M134" i="10" s="1"/>
  <c r="I77" i="10"/>
  <c r="M74" i="10"/>
  <c r="M54" i="10"/>
  <c r="M53" i="10" s="1"/>
  <c r="I53" i="10"/>
  <c r="I52" i="10" s="1"/>
  <c r="I79" i="11"/>
  <c r="I112" i="11" s="1"/>
  <c r="K78" i="11"/>
  <c r="M77" i="11"/>
  <c r="M109" i="11"/>
  <c r="M53" i="11"/>
  <c r="J112" i="11"/>
  <c r="J52" i="10"/>
  <c r="K52" i="11"/>
  <c r="K110" i="11"/>
  <c r="K112" i="10"/>
  <c r="M21" i="10"/>
  <c r="I20" i="10"/>
  <c r="K110" i="10"/>
  <c r="M19" i="11" l="1"/>
  <c r="J70" i="12"/>
  <c r="J35" i="12"/>
  <c r="J54" i="13"/>
  <c r="K66" i="13"/>
  <c r="K91" i="13" s="1"/>
  <c r="M136" i="11"/>
  <c r="M136" i="10"/>
  <c r="I78" i="11"/>
  <c r="M78" i="11" s="1"/>
  <c r="I66" i="13"/>
  <c r="I91" i="13" s="1"/>
  <c r="J66" i="13"/>
  <c r="J91" i="13" s="1"/>
  <c r="I93" i="12"/>
  <c r="I119" i="12" s="1"/>
  <c r="J93" i="12"/>
  <c r="J119" i="12" s="1"/>
  <c r="M111" i="11"/>
  <c r="K113" i="11"/>
  <c r="J113" i="11"/>
  <c r="L113" i="11"/>
  <c r="I113" i="11"/>
  <c r="K113" i="10"/>
  <c r="J113" i="10"/>
  <c r="L113" i="10"/>
  <c r="I92" i="12"/>
  <c r="M109" i="10"/>
  <c r="K35" i="13"/>
  <c r="K94" i="12"/>
  <c r="M20" i="10"/>
  <c r="K65" i="13"/>
  <c r="K35" i="12"/>
  <c r="M34" i="12"/>
  <c r="M110" i="11"/>
  <c r="M111" i="10"/>
  <c r="M50" i="12"/>
  <c r="M52" i="10"/>
  <c r="I112" i="10"/>
  <c r="M112" i="11"/>
  <c r="I78" i="10"/>
  <c r="M78" i="10" s="1"/>
  <c r="M77" i="10"/>
  <c r="I65" i="13"/>
  <c r="M18" i="13"/>
  <c r="J36" i="13"/>
  <c r="M36" i="13" s="1"/>
  <c r="M37" i="13"/>
  <c r="L64" i="13"/>
  <c r="L89" i="13" s="1"/>
  <c r="M89" i="13" s="1"/>
  <c r="L53" i="13"/>
  <c r="M53" i="13" s="1"/>
  <c r="G54" i="13"/>
  <c r="L56" i="13"/>
  <c r="L55" i="13" s="1"/>
  <c r="M50" i="13"/>
  <c r="I110" i="10"/>
  <c r="I19" i="10"/>
  <c r="M19" i="10" s="1"/>
  <c r="M18" i="10"/>
  <c r="I35" i="10"/>
  <c r="M35" i="10" s="1"/>
  <c r="M34" i="10"/>
  <c r="M52" i="11"/>
  <c r="M36" i="12"/>
  <c r="J92" i="12"/>
  <c r="I35" i="13"/>
  <c r="I55" i="13"/>
  <c r="I49" i="12"/>
  <c r="M49" i="12" s="1"/>
  <c r="I35" i="12"/>
  <c r="J20" i="12"/>
  <c r="M23" i="12"/>
  <c r="J65" i="13"/>
  <c r="L23" i="13"/>
  <c r="G19" i="13"/>
  <c r="M35" i="11"/>
  <c r="I19" i="12"/>
  <c r="L24" i="12"/>
  <c r="G19" i="12"/>
  <c r="L93" i="12" s="1"/>
  <c r="L119" i="12" s="1"/>
  <c r="M37" i="12"/>
  <c r="M51" i="12"/>
  <c r="L91" i="12"/>
  <c r="L117" i="12" s="1"/>
  <c r="M117" i="12" s="1"/>
  <c r="L69" i="12"/>
  <c r="M69" i="12" s="1"/>
  <c r="M66" i="12"/>
  <c r="M72" i="12"/>
  <c r="I71" i="12"/>
  <c r="M71" i="12" s="1"/>
  <c r="M34" i="13"/>
  <c r="M21" i="13"/>
  <c r="I20" i="13"/>
  <c r="K67" i="13"/>
  <c r="K19" i="13"/>
  <c r="L66" i="13" l="1"/>
  <c r="L91" i="13" s="1"/>
  <c r="M91" i="13" s="1"/>
  <c r="M35" i="12"/>
  <c r="M119" i="12"/>
  <c r="M64" i="13"/>
  <c r="I9" i="13" s="1"/>
  <c r="M113" i="11"/>
  <c r="M66" i="13"/>
  <c r="M93" i="12"/>
  <c r="K68" i="13"/>
  <c r="I94" i="12"/>
  <c r="I113" i="10"/>
  <c r="M113" i="10" s="1"/>
  <c r="M91" i="12"/>
  <c r="K95" i="12"/>
  <c r="M110" i="10"/>
  <c r="M112" i="10"/>
  <c r="I67" i="13"/>
  <c r="J67" i="13"/>
  <c r="J35" i="13"/>
  <c r="M35" i="13" s="1"/>
  <c r="M56" i="13"/>
  <c r="I68" i="13"/>
  <c r="L70" i="12"/>
  <c r="L92" i="12"/>
  <c r="M24" i="12"/>
  <c r="M20" i="12" s="1"/>
  <c r="L20" i="12"/>
  <c r="M23" i="13"/>
  <c r="L20" i="13"/>
  <c r="L54" i="13"/>
  <c r="L65" i="13"/>
  <c r="I19" i="13"/>
  <c r="M20" i="13"/>
  <c r="I70" i="12"/>
  <c r="J94" i="12"/>
  <c r="J19" i="12"/>
  <c r="M55" i="13"/>
  <c r="I54" i="13"/>
  <c r="J68" i="13" l="1"/>
  <c r="M65" i="13"/>
  <c r="J95" i="12"/>
  <c r="M92" i="12"/>
  <c r="M70" i="12"/>
  <c r="M54" i="13"/>
  <c r="I95" i="12"/>
  <c r="L67" i="13"/>
  <c r="L19" i="13"/>
  <c r="M19" i="13" s="1"/>
  <c r="L94" i="12"/>
  <c r="L19" i="12"/>
  <c r="M19" i="12" s="1"/>
  <c r="L95" i="12" l="1"/>
  <c r="M95" i="12" s="1"/>
  <c r="L68" i="13"/>
  <c r="M68" i="13" s="1"/>
  <c r="M67" i="13"/>
  <c r="M94" i="12"/>
  <c r="N94" i="12" l="1"/>
  <c r="O94" i="12"/>
</calcChain>
</file>

<file path=xl/sharedStrings.xml><?xml version="1.0" encoding="utf-8"?>
<sst xmlns="http://schemas.openxmlformats.org/spreadsheetml/2006/main" count="893" uniqueCount="199">
  <si>
    <t xml:space="preserve">Коэффициент к Прейскуранту (МУГИС-98)* </t>
  </si>
  <si>
    <t>Средний температурный коэффициент =1,1 
(для всех операций и каждого проезда)</t>
  </si>
  <si>
    <t xml:space="preserve">Стоимость проезда "база-скважина-база" с учетом коэффициента к Прейскуранту
 (руб. без НДС) </t>
  </si>
  <si>
    <t>Стоимость 1 км по Прейскуранту (руб. без НДС)</t>
  </si>
  <si>
    <t xml:space="preserve">№ задачи </t>
  </si>
  <si>
    <t xml:space="preserve">Наименование задачи </t>
  </si>
  <si>
    <t>Измеритель</t>
  </si>
  <si>
    <t>Глубина исследования, м</t>
  </si>
  <si>
    <t>ИТОГО</t>
  </si>
  <si>
    <t>до 2000</t>
  </si>
  <si>
    <t>от 2001 до 2500</t>
  </si>
  <si>
    <t>от 2501 до 3000</t>
  </si>
  <si>
    <t>свыше 3000</t>
  </si>
  <si>
    <t>интерпретация</t>
  </si>
  <si>
    <t>всего</t>
  </si>
  <si>
    <t>кол-во операций</t>
  </si>
  <si>
    <t>* Прейскурант на производство ГИРС, разработанный согласно «Методическим указаниям по расчету норм и расценок на геофизические услуги в скважинах на нефть и газ (Утверждено Министерством топлива и энергетики 08.05.1998г., Министерством природных ресурсов 07.05.1998г, Российским Акционерным Обществом «Газпром» 14.05.1998г., согласовано Департаментом экономики минеральных ресурсов и геодезии, Министерство экономики РФ, Всероссийским научно-исследовательским институтом организации управления и экономики нефтегазовой промышленности, Москва-98)».</t>
  </si>
  <si>
    <r>
      <rPr>
        <b/>
        <u/>
        <sz val="14"/>
        <rFont val="Times New Roman"/>
        <family val="1"/>
        <charset val="204"/>
      </rPr>
      <t>ПРИМЕЧАНИЯ</t>
    </r>
    <r>
      <rPr>
        <u/>
        <sz val="14"/>
        <rFont val="Times New Roman"/>
        <family val="1"/>
        <charset val="204"/>
      </rPr>
      <t xml:space="preserve"> к расчетам стоимости операций:</t>
    </r>
  </si>
  <si>
    <t>Стоимость каждой операции, а также стоимость проезда  "база-скважина Заказчика-база" - рассчитывать с учетом температурного коэффициента = 1,1.</t>
  </si>
  <si>
    <t>ВАЖНО:</t>
  </si>
  <si>
    <t>Уважаемые претенденты!</t>
  </si>
  <si>
    <t>ПРИМЕЧАНИЯ к расчетам стоимости операций:</t>
  </si>
  <si>
    <t>Сметное содержание партии на Тайлаковском месторождении закладывать на 12 месяцев</t>
  </si>
  <si>
    <t>среднее расстояние между скважинами (км)</t>
  </si>
  <si>
    <t>плановый объем скважин январь-апрель</t>
  </si>
  <si>
    <r>
      <rPr>
        <b/>
        <u/>
        <sz val="16"/>
        <rFont val="Times New Roman"/>
        <family val="1"/>
        <charset val="204"/>
      </rPr>
      <t xml:space="preserve">ОБЪЕКТЫ РАБОТ: </t>
    </r>
    <r>
      <rPr>
        <b/>
        <sz val="16"/>
        <rFont val="Times New Roman"/>
        <family val="1"/>
        <charset val="204"/>
      </rPr>
      <t xml:space="preserve">  Аганское, Южно-Аганское, Мегионское, Ватинское, Мыхпайское, Северо-Покурское, Аригольское, Западно-Аригольское, Кысомское, Узунское, Максимкинское, Луговое, Ново-Покурское, Южно-Покамасовское, Покамасовское, Северо-Островное, Локосовское, Западно-Асомкинское, Западно-Усть-Балыкское, Кетовское, Северо-Ореховское.</t>
    </r>
  </si>
  <si>
    <t>Среднее расстояние "база-скважина-база" (км)</t>
  </si>
  <si>
    <t>ПРОСТРЕЛОЧНО-ВЗРЫВНЫЕ РАБОТЫ</t>
  </si>
  <si>
    <t>Кол-во операций, спусков, ВМ (шт.)</t>
  </si>
  <si>
    <t>Стоимость операций согласно Прейскуранту с учетом применения коэффициентов индексации (количество/стоимость операций и количество/стоимость ВМ)</t>
  </si>
  <si>
    <t>Установка ВП, ПВЦ (1 спуск)</t>
  </si>
  <si>
    <t>1 спуск</t>
  </si>
  <si>
    <t>кол-во ВМ</t>
  </si>
  <si>
    <t>ИТОГО ПВР</t>
  </si>
  <si>
    <t>ИТОГО ПВР+
ВП, ПВЦ</t>
  </si>
  <si>
    <t>Наименование ВП, ПВЦ</t>
  </si>
  <si>
    <t>всего ВМ</t>
  </si>
  <si>
    <t>кол-во ВП, ПВЦ</t>
  </si>
  <si>
    <t>ст-ть 1 ВП, ПВЦ/ 
всего  стоимость</t>
  </si>
  <si>
    <t>ВП-118</t>
  </si>
  <si>
    <t>ВП-135</t>
  </si>
  <si>
    <t>ВПШ-118</t>
  </si>
  <si>
    <t>ВПШ-135</t>
  </si>
  <si>
    <t>ПВЦ-118</t>
  </si>
  <si>
    <t>ПВЦ-135</t>
  </si>
  <si>
    <t>Торпедирование</t>
  </si>
  <si>
    <t>послед.спуск</t>
  </si>
  <si>
    <t>кол-во послед.спусков</t>
  </si>
  <si>
    <t>кол-во послед.спусков итого</t>
  </si>
  <si>
    <t>ИТОГО торпедирование</t>
  </si>
  <si>
    <t>ИТОГО торпедирование+ заряды</t>
  </si>
  <si>
    <t>Наименование зарядов</t>
  </si>
  <si>
    <t>кол-во зарядов</t>
  </si>
  <si>
    <t>ст-ть 1 заряда/ 
всего стоимость</t>
  </si>
  <si>
    <t>ТШТ 35/40</t>
  </si>
  <si>
    <t>ТДШ</t>
  </si>
  <si>
    <t>ТРК-45</t>
  </si>
  <si>
    <t>ТРК-55</t>
  </si>
  <si>
    <t>ТРК-68</t>
  </si>
  <si>
    <t>ТК-С44</t>
  </si>
  <si>
    <t>ТК-С54</t>
  </si>
  <si>
    <t>ТФ-С48</t>
  </si>
  <si>
    <t>ТФ-С55</t>
  </si>
  <si>
    <t>Вскрытие пласта перфоратором типа ПНКТ</t>
  </si>
  <si>
    <t>ИТОГО ПВР на ПНКТ</t>
  </si>
  <si>
    <t>ИТОГО ПВР на ПНКТ+заряды</t>
  </si>
  <si>
    <t>ст-ть 1 заряда/ 
всего  стоимость</t>
  </si>
  <si>
    <t>ЗПК 64 С</t>
  </si>
  <si>
    <t>ЗПК 64 СА</t>
  </si>
  <si>
    <t>ЗПК 73 СВ</t>
  </si>
  <si>
    <t>ЗПК 73 СВА</t>
  </si>
  <si>
    <t>ЗПКТ 73 ГП</t>
  </si>
  <si>
    <t>ЗПКТ 73 БО</t>
  </si>
  <si>
    <t>ЗПКТ 73 СП</t>
  </si>
  <si>
    <t>ЗКПО-ПП-14 ГП</t>
  </si>
  <si>
    <t>ЗКПО-ПП-14 БО</t>
  </si>
  <si>
    <t>ЗКПО-ПП-19 ГП</t>
  </si>
  <si>
    <t>ЗКПО-ПП-19 БО</t>
  </si>
  <si>
    <t>ЗПК 63-АТ-М-03</t>
  </si>
  <si>
    <t>ЗПК 63-АТ-М-04</t>
  </si>
  <si>
    <t>ЗПК 63-АТ-М-10</t>
  </si>
  <si>
    <t>ЗПК 73-АТ-М-01</t>
  </si>
  <si>
    <t>ЗПК 73-АТ-М-02</t>
  </si>
  <si>
    <t>Вскрытие пласта корпусным перфоратором</t>
  </si>
  <si>
    <t>ИТОГО ПВР + 
заряды</t>
  </si>
  <si>
    <t>ст-ть 1 заряда/ всего стоимость</t>
  </si>
  <si>
    <t>ЗПК 89 СВ</t>
  </si>
  <si>
    <t>ЗПК 89 СВА</t>
  </si>
  <si>
    <t>ЗПК 89 СМ</t>
  </si>
  <si>
    <t>ЗПК 89 СМА</t>
  </si>
  <si>
    <t>ЗПК 102 СМ</t>
  </si>
  <si>
    <t>ЗПК 102 СМА</t>
  </si>
  <si>
    <t>ЗПК 102 С</t>
  </si>
  <si>
    <t>ЗПК 102 СА</t>
  </si>
  <si>
    <t>ЗПКО 114 С</t>
  </si>
  <si>
    <t>ЗПК-89 MVH-02</t>
  </si>
  <si>
    <t>ЗПК-102 MVH</t>
  </si>
  <si>
    <t>ЗПК-105 MVH</t>
  </si>
  <si>
    <t>ЗПКС 80Н-ГП</t>
  </si>
  <si>
    <t>ЗПКТ 105 НТВ-СП</t>
  </si>
  <si>
    <t>ЗПКТ 105 НТВ-ОП</t>
  </si>
  <si>
    <t>ЗПКТ 105 НТВ-ОП-1</t>
  </si>
  <si>
    <t>ЗПКТ 89 Н-СП</t>
  </si>
  <si>
    <t>ЗПКТ 89 Н-СП1</t>
  </si>
  <si>
    <t>ЗПКТ 114 Н-СБО</t>
  </si>
  <si>
    <t>ЗПКТ 105 Н (СПАРКА)</t>
  </si>
  <si>
    <t>ЗКПО-ПП-22 ГП</t>
  </si>
  <si>
    <t>ЗКПО-ПП-22 БО</t>
  </si>
  <si>
    <t>ЗКПО-ПП-30 ГП</t>
  </si>
  <si>
    <t>ЗКПО-ПП-30 БО</t>
  </si>
  <si>
    <t>ЗПК 89-АТ-М-01</t>
  </si>
  <si>
    <t>ЗПК 89-АТ-М-03</t>
  </si>
  <si>
    <t>ЗПК 89-АТ-М-10</t>
  </si>
  <si>
    <t>ЗПК 102-АТ-М-03</t>
  </si>
  <si>
    <t>ЗПК 102-АТ-М-10</t>
  </si>
  <si>
    <t>КОЛИЧЕСТВО ПВР</t>
  </si>
  <si>
    <t>кол-во ПВР</t>
  </si>
  <si>
    <t>всего ПВР, рублей без НДС</t>
  </si>
  <si>
    <t>Всего ВМ, шт.</t>
  </si>
  <si>
    <t>всего ВМ, рублей без НДС</t>
  </si>
  <si>
    <t>ИТОГО:</t>
  </si>
  <si>
    <r>
      <t xml:space="preserve">ОБЪЕКТ РАБОТ:  </t>
    </r>
    <r>
      <rPr>
        <b/>
        <sz val="16"/>
        <rFont val="Times New Roman"/>
        <family val="1"/>
        <charset val="204"/>
      </rPr>
      <t xml:space="preserve"> Тайлаковское месторождение</t>
    </r>
  </si>
  <si>
    <t xml:space="preserve">Стоимость проезда с учетом среднего расстояния между скважинами и с применением коэффициента к Прейскуранту 
 (руб. без НДС) </t>
  </si>
  <si>
    <t>Среднее расстояние между скважинами (км)</t>
  </si>
  <si>
    <t>Кол-во опер. ВСЕГО (для лотов)</t>
  </si>
  <si>
    <t>ИТОГО ПВР+ВП, ПВЦ</t>
  </si>
  <si>
    <t>ст-ть 1 ВП, ПВЦ/ всего  стоимость</t>
  </si>
  <si>
    <t>ст-ть 1 заряда/ всего  стоимость</t>
  </si>
  <si>
    <t>ПКТ 63У</t>
  </si>
  <si>
    <t>ПКТ 73У</t>
  </si>
  <si>
    <t>ИТОГО ПВР + заряды</t>
  </si>
  <si>
    <t>ЗПКТ 105 НТВ-СП-1</t>
  </si>
  <si>
    <r>
      <t xml:space="preserve">ОБЪЕКТ РАБОТ:  </t>
    </r>
    <r>
      <rPr>
        <b/>
        <sz val="16"/>
        <rFont val="Times New Roman"/>
        <family val="1"/>
        <charset val="204"/>
      </rPr>
      <t xml:space="preserve"> Чистинное и Ачимовское месторождения</t>
    </r>
  </si>
  <si>
    <t>всего кол-во операций на 2015г.</t>
  </si>
  <si>
    <t>распред.%</t>
  </si>
  <si>
    <r>
      <t xml:space="preserve">Для сохранения </t>
    </r>
    <r>
      <rPr>
        <u/>
        <sz val="14"/>
        <color indexed="10"/>
        <rFont val="Times New Roman"/>
        <family val="1"/>
        <charset val="204"/>
      </rPr>
      <t>соответствия предоставленных расчетов операций, указанных в лотах</t>
    </r>
    <r>
      <rPr>
        <sz val="14"/>
        <color indexed="10"/>
        <rFont val="Times New Roman"/>
        <family val="1"/>
        <charset val="204"/>
      </rPr>
      <t xml:space="preserve"> от всех заявившихся претендентов - просьба </t>
    </r>
    <r>
      <rPr>
        <u/>
        <sz val="14"/>
        <color indexed="10"/>
        <rFont val="Times New Roman"/>
        <family val="1"/>
        <charset val="204"/>
      </rPr>
      <t>в лотах не удалять и не корректировать формулы</t>
    </r>
    <r>
      <rPr>
        <sz val="14"/>
        <color indexed="10"/>
        <rFont val="Times New Roman"/>
        <family val="1"/>
        <charset val="204"/>
      </rPr>
      <t xml:space="preserve">! </t>
    </r>
  </si>
  <si>
    <r>
      <t xml:space="preserve">В случае возникновения вопросов по расчетам операций, необходимости во внесении изменений, либо дополнений, просьба </t>
    </r>
    <r>
      <rPr>
        <b/>
        <u/>
        <sz val="14"/>
        <color indexed="10"/>
        <rFont val="Times New Roman"/>
        <family val="1"/>
        <charset val="204"/>
      </rPr>
      <t xml:space="preserve">согласовывать их с техническими специалистами отдела планирования ГТМ </t>
    </r>
    <r>
      <rPr>
        <u/>
        <sz val="14"/>
        <color indexed="10"/>
        <rFont val="Times New Roman"/>
        <family val="1"/>
        <charset val="204"/>
      </rPr>
      <t>ОАО "СН-МНГ"</t>
    </r>
    <r>
      <rPr>
        <sz val="14"/>
        <color indexed="10"/>
        <rFont val="Times New Roman"/>
        <family val="1"/>
        <charset val="204"/>
      </rPr>
      <t xml:space="preserve"> по телефону, указанному в ПДО.</t>
    </r>
  </si>
  <si>
    <t>Стоимость каждой операции рассчитывать согласно «Методическим указаниям по расчету норм и расценок на геофизические услуги в скважинах на нефть и газ (Утверждено Министерством топлива и энергетики 08.05.1998г., Министерством природных ресурсов 07.05.1998г, Российским Акционерным Обществом «Газпром» 14.05.1998г., согласовано Департаментом экономики минеральных ресурсов и геодезии, Министерство экономики РФ, Всероссийским научно-исследовательским институтом организации управления и экономики нефтегазовой промышленности, Москва-98)» с  коэффициентом индексации к задачам.</t>
  </si>
  <si>
    <t>Стоимость каждой операции рассчитывать с учетом проезда = 165 км "база-скважина Заказчика-база" согласно  «Методическим указаниям по расчету норм и расценок на геофизические услуги в скважинах на нефть и газ" по стоимости  44 рубля за 1 км с применением коэффицента индексации.</t>
  </si>
  <si>
    <r>
      <t xml:space="preserve">В случае исправлений формул в лотах или внесения дополнений без согласования с техническими специалистами отдела планирования ГТМ ОАО "СН-МНГ" - </t>
    </r>
    <r>
      <rPr>
        <b/>
        <sz val="14"/>
        <color rgb="FFFF0000"/>
        <rFont val="Times New Roman"/>
        <family val="1"/>
        <charset val="204"/>
      </rPr>
      <t>оферта рассматриваться не будет</t>
    </r>
    <r>
      <rPr>
        <sz val="14"/>
        <color rgb="FFFF0000"/>
        <rFont val="Times New Roman"/>
        <family val="1"/>
        <charset val="204"/>
      </rPr>
      <t>.</t>
    </r>
  </si>
  <si>
    <t>Стоимость каждой операции рассчитывать согласно «Методическим указаниям по расчету норм и расценок на геофизические услуги в скважинах на нефть и газ (Утверждено Министерством топлива и энергетики 08.05.1998г., Министерством природных ресурсов 07.05.1998г, Российским Акционерным Обществом «Газпром» 14.05.1998г., согласовано Департаментом экономики минеральных ресурсов и геодезии, Министерство экономики РФ, Всероссийским научно-исследовательским институтом организации управления и экономики нефтегазовой промышленности, Москва-98)»  с  коэффициентом индексации к задачам.</t>
  </si>
  <si>
    <t>Стоимость каждой операции на пеиод с 01 января по 30 апреля рассчитывать с учетом проезда = 750 км "база-скважина Заказчика-база"  согласно  Прейскуранту по стоимости  44 рубля за 1 км с применением коэффициента индексации.</t>
  </si>
  <si>
    <t>Сметное содержание партии на Чистинном и Ачимовском месторождении закладывать на период с 01 мая по 31 декабря (8 месяцев)</t>
  </si>
  <si>
    <t xml:space="preserve">Тип сделки № 501 ПВР при ТКРС </t>
  </si>
  <si>
    <t xml:space="preserve">Наименование затрат: </t>
  </si>
  <si>
    <t>измеритель</t>
  </si>
  <si>
    <t>операций</t>
  </si>
  <si>
    <t>рублей без НДС</t>
  </si>
  <si>
    <t>шт.</t>
  </si>
  <si>
    <t>ИТОГО 2016г.</t>
  </si>
  <si>
    <t>Наименование предприятия</t>
  </si>
  <si>
    <t>м.п</t>
  </si>
  <si>
    <t>Должность руководителя предприятия</t>
  </si>
  <si>
    <t>____________________________ Ф.И.О.</t>
  </si>
  <si>
    <t xml:space="preserve"> (№, дата доверенности - если необходимо)</t>
  </si>
  <si>
    <t>ЛОТ № 1</t>
  </si>
  <si>
    <t>ЛОТ № 4</t>
  </si>
  <si>
    <t>ЛОТ № 5</t>
  </si>
  <si>
    <t>ЛОТ № 2</t>
  </si>
  <si>
    <t>ЛОТ № 3</t>
  </si>
  <si>
    <t>! ЛОТ № 1 (разделы № 302 и № 501) рассматриваются совместно и являются неделимыми.</t>
  </si>
  <si>
    <t>! ЛОТ № 2 (разделы № 302 и № 501) рассматриваются совместно и являются неделимыми.</t>
  </si>
  <si>
    <t>! ЛОТ № 3 (разделы № 302 и № 501) рассматриваются совместно и являются неделимыми.</t>
  </si>
  <si>
    <t>! ЛОТ № 4 (разделы № 302 и № 501) рассматриваются совместно и являются неделимыми.</t>
  </si>
  <si>
    <t>! ЛОТ № 5 (разделы № 302 и № 501) рассматриваются совместно и являются неделимыми.</t>
  </si>
  <si>
    <t>раздел № 501</t>
  </si>
  <si>
    <t>рааздел № 501</t>
  </si>
  <si>
    <t>ИТОГО ГИС по лоту № 1 (раздел № 302):</t>
  </si>
  <si>
    <t>ИТОГО ПВР по лоту № 1 (раздел № 501):</t>
  </si>
  <si>
    <t>в т.ч. ВМ  по лоту № 1 (раздел № 501):</t>
  </si>
  <si>
    <t>ВСЕГО  по лоту № 1 (разделы № 302 и № 501):</t>
  </si>
  <si>
    <t>ИТОГО ГИС по лоту № 2 (раздел № 302):</t>
  </si>
  <si>
    <t>ИТОГО ПВР по лоту № 2 (раздел № 501):</t>
  </si>
  <si>
    <t>в т.ч. ВМ  по лоту № 2 (раздел № 501):</t>
  </si>
  <si>
    <t>ВСЕГО  по лоту № 2 (разделы № 302 и № 501):</t>
  </si>
  <si>
    <t>ИТОГО ГИС по лоту № 3 (раздел № 302):</t>
  </si>
  <si>
    <t>ИТОГО ПВР по лоту № 3 (раздел № 501):</t>
  </si>
  <si>
    <t>в т.ч. ВМ  по лоту № 3 (раздел № 501):</t>
  </si>
  <si>
    <t>ВСЕГО  по лоту № 3  (разделы № 302 и № 501):</t>
  </si>
  <si>
    <t>ИТОГО ГИС по лоту № 4 (раздел № 302):</t>
  </si>
  <si>
    <t>ИТОГО ПВР по лоту № 4 (раздел № 501):</t>
  </si>
  <si>
    <t>в т.ч. ВМ  по лоту № 4 (раздел № 501):</t>
  </si>
  <si>
    <t>ВСЕГО  по лоту № 4 (разделы № 302 и № 501), в т.ч. сметное содержание:</t>
  </si>
  <si>
    <t>ИТОГО ГИС по лоту № 5 (раздел № 302):</t>
  </si>
  <si>
    <t>ИТОГО ПВР по лоту № 5 (раздел № 501):</t>
  </si>
  <si>
    <t>в т.ч. ВМ  по лоту № 5 (раздел № 501):</t>
  </si>
  <si>
    <t>ВСЕГО  по лоту № 5 (разделы № 302 и № 501), в т.ч. сметное содержание:</t>
  </si>
  <si>
    <t>Указать справочно:</t>
  </si>
  <si>
    <r>
      <t xml:space="preserve">Коэффициент индексации на технологическое дежурство, холостые проезды, простои партий (п.п.10.3.1., 10.3.2., 10.3.3. Стандартного договора (ФОРМА 6 к ПДО) на производство геофизических исследований (ГИС) при текущем и капитальном ремонте скважин (ТКРС))  составит </t>
    </r>
    <r>
      <rPr>
        <sz val="14"/>
        <color rgb="FFFF0000"/>
        <rFont val="Times New Roman"/>
        <family val="1"/>
        <charset val="204"/>
      </rPr>
      <t>_________.</t>
    </r>
  </si>
  <si>
    <r>
      <t xml:space="preserve">Коэффициент индексации в 4.2.  Стандартного договора (ФОРМА 6 к ПДО) составит </t>
    </r>
    <r>
      <rPr>
        <sz val="14"/>
        <color rgb="FFFF0000"/>
        <rFont val="Times New Roman"/>
        <family val="1"/>
        <charset val="204"/>
      </rPr>
      <t>__________.</t>
    </r>
  </si>
  <si>
    <t>Стоимость каждой операции, а также стоимость проезда (44 рубля за 1 км согласно Прейскуранту с применением коэффицента индексации) в пределах Тайлаковского местрождения (среднее расстояние между кустами скважин Тайлаковского месторождения -30 км) - рассчитывать с учетом температурного коэффициента = 1,1.</t>
  </si>
  <si>
    <t>Стоимость каждой операции, а также стоимость проезда (44 рубля за 1 км согласно Прейскуранту с применением коэффицента индексации)  - рассчитывать с учетом температурного коэффициента = 1,1.</t>
  </si>
  <si>
    <t>Форма 4.2.5</t>
  </si>
  <si>
    <t>Форма 4.2.4</t>
  </si>
  <si>
    <t>Форма 4.2.3</t>
  </si>
  <si>
    <t>Форма 4.2.2</t>
  </si>
  <si>
    <t>Форма 4.2.1</t>
  </si>
  <si>
    <t>Приложение 1: ПРОСТРЕЛОЧНО-ВЗРЫВНЫЕ РАБОТЫ</t>
  </si>
  <si>
    <t>Приложение 2: Стоимость взрывчатых материалов (ВМ), взрыв-пакеров (ВП), пакеров для проведения изоляционных работ (ПВЦ), взрывных средств для ликвидации аварий в скважинах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</si>
</sst>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\ _р_._-;\-* #,##0\ _р_._-;_-* &quot;-&quot;??\ _р_._-;_-@_-"/>
    <numFmt numFmtId="166" formatCode="#,##0.0"/>
    <numFmt numFmtId="167" formatCode="0.000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sz val="10"/>
      <name val="Arial Cyr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b/>
      <sz val="11"/>
      <color theme="3" tint="0.39997558519241921"/>
      <name val="Times New Roman"/>
      <family val="1"/>
      <charset val="204"/>
    </font>
    <font>
      <b/>
      <u/>
      <sz val="14"/>
      <color indexed="10"/>
      <name val="Times New Roman"/>
      <family val="1"/>
      <charset val="204"/>
    </font>
    <font>
      <i/>
      <sz val="1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3" fillId="0" borderId="0"/>
  </cellStyleXfs>
  <cellXfs count="489">
    <xf numFmtId="0" fontId="0" fillId="0" borderId="0" xfId="0"/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10" fillId="0" borderId="1" xfId="1" applyNumberFormat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center" vertical="center" wrapText="1"/>
    </xf>
    <xf numFmtId="3" fontId="20" fillId="0" borderId="0" xfId="1" applyNumberFormat="1" applyFont="1" applyBorder="1" applyAlignment="1">
      <alignment horizontal="center" vertical="center" wrapText="1"/>
    </xf>
    <xf numFmtId="3" fontId="10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 wrapText="1"/>
    </xf>
    <xf numFmtId="3" fontId="10" fillId="0" borderId="0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3" fontId="8" fillId="0" borderId="0" xfId="1" applyNumberFormat="1" applyFont="1" applyBorder="1" applyAlignment="1">
      <alignment horizontal="center" vertical="center" wrapText="1"/>
    </xf>
    <xf numFmtId="9" fontId="9" fillId="7" borderId="9" xfId="1" applyNumberFormat="1" applyFont="1" applyFill="1" applyBorder="1" applyAlignment="1">
      <alignment horizontal="center" vertical="center" wrapText="1"/>
    </xf>
    <xf numFmtId="9" fontId="9" fillId="7" borderId="10" xfId="1" applyNumberFormat="1" applyFont="1" applyFill="1" applyBorder="1" applyAlignment="1">
      <alignment horizontal="center" vertical="center" wrapText="1"/>
    </xf>
    <xf numFmtId="9" fontId="9" fillId="7" borderId="18" xfId="1" applyNumberFormat="1" applyFont="1" applyFill="1" applyBorder="1" applyAlignment="1">
      <alignment horizontal="center" vertical="center" wrapText="1"/>
    </xf>
    <xf numFmtId="165" fontId="10" fillId="0" borderId="20" xfId="2" applyNumberFormat="1" applyFont="1" applyBorder="1" applyAlignment="1">
      <alignment horizontal="center" vertical="center" wrapText="1"/>
    </xf>
    <xf numFmtId="165" fontId="11" fillId="0" borderId="19" xfId="2" applyNumberFormat="1" applyFont="1" applyBorder="1" applyAlignment="1">
      <alignment horizontal="center" vertical="center" wrapText="1"/>
    </xf>
    <xf numFmtId="165" fontId="11" fillId="0" borderId="20" xfId="2" applyNumberFormat="1" applyFont="1" applyBorder="1" applyAlignment="1">
      <alignment horizontal="center" vertical="center" wrapText="1"/>
    </xf>
    <xf numFmtId="165" fontId="11" fillId="0" borderId="21" xfId="2" applyNumberFormat="1" applyFont="1" applyBorder="1" applyAlignment="1">
      <alignment horizontal="center" vertical="center" wrapText="1"/>
    </xf>
    <xf numFmtId="9" fontId="10" fillId="0" borderId="28" xfId="1" applyNumberFormat="1" applyFont="1" applyFill="1" applyBorder="1" applyAlignment="1">
      <alignment horizontal="center" vertical="center" wrapText="1"/>
    </xf>
    <xf numFmtId="3" fontId="10" fillId="0" borderId="12" xfId="1" applyNumberFormat="1" applyFont="1" applyFill="1" applyBorder="1" applyAlignment="1">
      <alignment horizontal="center" vertical="center" wrapText="1"/>
    </xf>
    <xf numFmtId="3" fontId="10" fillId="0" borderId="13" xfId="1" applyNumberFormat="1" applyFont="1" applyFill="1" applyBorder="1" applyAlignment="1">
      <alignment horizontal="center" vertical="center" wrapText="1"/>
    </xf>
    <xf numFmtId="3" fontId="10" fillId="0" borderId="14" xfId="1" applyNumberFormat="1" applyFont="1" applyFill="1" applyBorder="1" applyAlignment="1">
      <alignment horizontal="center" vertical="center" wrapText="1"/>
    </xf>
    <xf numFmtId="0" fontId="11" fillId="0" borderId="28" xfId="3" applyFont="1" applyBorder="1" applyAlignment="1">
      <alignment horizontal="center"/>
    </xf>
    <xf numFmtId="3" fontId="2" fillId="0" borderId="12" xfId="1" applyNumberFormat="1" applyFont="1" applyBorder="1" applyAlignment="1">
      <alignment horizontal="center" vertical="center" wrapText="1"/>
    </xf>
    <xf numFmtId="3" fontId="2" fillId="0" borderId="13" xfId="1" applyNumberFormat="1" applyFont="1" applyBorder="1" applyAlignment="1">
      <alignment horizontal="center" vertical="center" wrapText="1"/>
    </xf>
    <xf numFmtId="3" fontId="2" fillId="0" borderId="14" xfId="1" applyNumberFormat="1" applyFont="1" applyBorder="1" applyAlignment="1">
      <alignment horizontal="center" vertical="center" wrapText="1"/>
    </xf>
    <xf numFmtId="9" fontId="10" fillId="0" borderId="30" xfId="1" applyNumberFormat="1" applyFont="1" applyFill="1" applyBorder="1" applyAlignment="1">
      <alignment horizontal="center" vertical="center" wrapText="1"/>
    </xf>
    <xf numFmtId="3" fontId="10" fillId="0" borderId="15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>
      <alignment horizontal="center" vertical="center" wrapText="1"/>
    </xf>
    <xf numFmtId="0" fontId="11" fillId="0" borderId="31" xfId="3" applyFont="1" applyBorder="1" applyAlignment="1">
      <alignment horizontal="center"/>
    </xf>
    <xf numFmtId="3" fontId="2" fillId="0" borderId="32" xfId="1" applyNumberFormat="1" applyFont="1" applyBorder="1" applyAlignment="1">
      <alignment horizontal="center" vertical="center" wrapText="1"/>
    </xf>
    <xf numFmtId="3" fontId="2" fillId="0" borderId="33" xfId="1" applyNumberFormat="1" applyFont="1" applyBorder="1" applyAlignment="1">
      <alignment horizontal="center" vertical="center" wrapText="1"/>
    </xf>
    <xf numFmtId="0" fontId="24" fillId="0" borderId="30" xfId="3" applyFont="1" applyBorder="1" applyAlignment="1">
      <alignment horizontal="center"/>
    </xf>
    <xf numFmtId="3" fontId="10" fillId="0" borderId="37" xfId="1" applyNumberFormat="1" applyFont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3" fontId="2" fillId="0" borderId="38" xfId="1" applyNumberFormat="1" applyFont="1" applyBorder="1" applyAlignment="1">
      <alignment horizontal="center" vertical="center" wrapText="1"/>
    </xf>
    <xf numFmtId="3" fontId="10" fillId="4" borderId="39" xfId="1" applyNumberFormat="1" applyFont="1" applyFill="1" applyBorder="1" applyAlignment="1">
      <alignment horizontal="center" vertical="center" wrapText="1"/>
    </xf>
    <xf numFmtId="3" fontId="10" fillId="4" borderId="40" xfId="1" applyNumberFormat="1" applyFont="1" applyFill="1" applyBorder="1" applyAlignment="1">
      <alignment horizontal="center" vertical="center" wrapText="1"/>
    </xf>
    <xf numFmtId="3" fontId="10" fillId="4" borderId="41" xfId="1" applyNumberFormat="1" applyFont="1" applyFill="1" applyBorder="1" applyAlignment="1">
      <alignment horizontal="center" vertical="center" wrapText="1"/>
    </xf>
    <xf numFmtId="0" fontId="2" fillId="3" borderId="43" xfId="3" applyFont="1" applyFill="1" applyBorder="1" applyAlignment="1">
      <alignment horizontal="center" vertical="center" wrapText="1"/>
    </xf>
    <xf numFmtId="3" fontId="10" fillId="3" borderId="39" xfId="1" applyNumberFormat="1" applyFont="1" applyFill="1" applyBorder="1" applyAlignment="1">
      <alignment horizontal="center" vertical="center" wrapText="1"/>
    </xf>
    <xf numFmtId="3" fontId="10" fillId="3" borderId="40" xfId="1" applyNumberFormat="1" applyFont="1" applyFill="1" applyBorder="1" applyAlignment="1">
      <alignment horizontal="center" vertical="center" wrapText="1"/>
    </xf>
    <xf numFmtId="3" fontId="10" fillId="3" borderId="41" xfId="1" applyNumberFormat="1" applyFont="1" applyFill="1" applyBorder="1" applyAlignment="1">
      <alignment horizontal="center" vertical="center" wrapText="1"/>
    </xf>
    <xf numFmtId="3" fontId="10" fillId="9" borderId="46" xfId="1" applyNumberFormat="1" applyFont="1" applyFill="1" applyBorder="1" applyAlignment="1">
      <alignment horizontal="center" vertical="center" wrapText="1"/>
    </xf>
    <xf numFmtId="3" fontId="10" fillId="9" borderId="22" xfId="1" applyNumberFormat="1" applyFont="1" applyFill="1" applyBorder="1" applyAlignment="1">
      <alignment horizontal="center" vertical="center" wrapText="1"/>
    </xf>
    <xf numFmtId="0" fontId="10" fillId="9" borderId="47" xfId="1" applyFont="1" applyFill="1" applyBorder="1" applyAlignment="1">
      <alignment horizontal="center" vertical="center" wrapText="1"/>
    </xf>
    <xf numFmtId="0" fontId="10" fillId="9" borderId="45" xfId="1" applyFont="1" applyFill="1" applyBorder="1" applyAlignment="1">
      <alignment horizontal="center" vertical="center" wrapText="1"/>
    </xf>
    <xf numFmtId="0" fontId="10" fillId="2" borderId="17" xfId="3" applyFont="1" applyFill="1" applyBorder="1" applyAlignment="1">
      <alignment horizontal="center" vertical="center" wrapText="1"/>
    </xf>
    <xf numFmtId="3" fontId="10" fillId="9" borderId="39" xfId="1" applyNumberFormat="1" applyFont="1" applyFill="1" applyBorder="1" applyAlignment="1">
      <alignment horizontal="center" vertical="center" wrapText="1"/>
    </xf>
    <xf numFmtId="3" fontId="10" fillId="9" borderId="48" xfId="1" applyNumberFormat="1" applyFont="1" applyFill="1" applyBorder="1" applyAlignment="1">
      <alignment horizontal="center" vertical="center" wrapText="1"/>
    </xf>
    <xf numFmtId="3" fontId="10" fillId="9" borderId="41" xfId="1" applyNumberFormat="1" applyFont="1" applyFill="1" applyBorder="1" applyAlignment="1">
      <alignment horizontal="center" vertical="center" wrapText="1"/>
    </xf>
    <xf numFmtId="9" fontId="2" fillId="0" borderId="49" xfId="1" applyNumberFormat="1" applyFont="1" applyFill="1" applyBorder="1" applyAlignment="1">
      <alignment horizontal="center" vertical="center" wrapText="1"/>
    </xf>
    <xf numFmtId="0" fontId="2" fillId="9" borderId="43" xfId="3" applyFont="1" applyFill="1" applyBorder="1" applyAlignment="1">
      <alignment horizontal="center" vertical="center" wrapText="1"/>
    </xf>
    <xf numFmtId="3" fontId="10" fillId="3" borderId="9" xfId="1" applyNumberFormat="1" applyFont="1" applyFill="1" applyBorder="1" applyAlignment="1">
      <alignment horizontal="center" vertical="center" wrapText="1"/>
    </xf>
    <xf numFmtId="3" fontId="10" fillId="3" borderId="50" xfId="1" applyNumberFormat="1" applyFont="1" applyFill="1" applyBorder="1" applyAlignment="1">
      <alignment horizontal="center" vertical="center" wrapText="1"/>
    </xf>
    <xf numFmtId="3" fontId="10" fillId="3" borderId="18" xfId="1" applyNumberFormat="1" applyFont="1" applyFill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3" fontId="10" fillId="6" borderId="28" xfId="1" applyNumberFormat="1" applyFont="1" applyFill="1" applyBorder="1" applyAlignment="1">
      <alignment horizontal="center" vertical="center" wrapText="1"/>
    </xf>
    <xf numFmtId="3" fontId="10" fillId="6" borderId="12" xfId="1" applyNumberFormat="1" applyFont="1" applyFill="1" applyBorder="1" applyAlignment="1">
      <alignment horizontal="center" vertical="center" wrapText="1"/>
    </xf>
    <xf numFmtId="3" fontId="10" fillId="6" borderId="13" xfId="1" applyNumberFormat="1" applyFont="1" applyFill="1" applyBorder="1" applyAlignment="1">
      <alignment horizontal="center" vertical="center" wrapText="1"/>
    </xf>
    <xf numFmtId="3" fontId="10" fillId="6" borderId="14" xfId="1" applyNumberFormat="1" applyFont="1" applyFill="1" applyBorder="1" applyAlignment="1">
      <alignment horizontal="center" vertical="center" wrapText="1"/>
    </xf>
    <xf numFmtId="4" fontId="25" fillId="9" borderId="34" xfId="3" applyNumberFormat="1" applyFont="1" applyFill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8" fillId="0" borderId="38" xfId="1" applyFont="1" applyBorder="1" applyAlignment="1">
      <alignment horizontal="center" vertical="center" wrapText="1"/>
    </xf>
    <xf numFmtId="3" fontId="10" fillId="6" borderId="31" xfId="1" applyNumberFormat="1" applyFont="1" applyFill="1" applyBorder="1" applyAlignment="1">
      <alignment horizontal="center" vertical="center" wrapText="1"/>
    </xf>
    <xf numFmtId="3" fontId="10" fillId="6" borderId="32" xfId="1" applyNumberFormat="1" applyFont="1" applyFill="1" applyBorder="1" applyAlignment="1">
      <alignment horizontal="center" vertical="center" wrapText="1"/>
    </xf>
    <xf numFmtId="3" fontId="10" fillId="6" borderId="1" xfId="1" applyNumberFormat="1" applyFont="1" applyFill="1" applyBorder="1" applyAlignment="1">
      <alignment horizontal="center" vertical="center" wrapText="1"/>
    </xf>
    <xf numFmtId="3" fontId="10" fillId="6" borderId="33" xfId="1" applyNumberFormat="1" applyFont="1" applyFill="1" applyBorder="1" applyAlignment="1">
      <alignment horizontal="center" vertical="center" wrapText="1"/>
    </xf>
    <xf numFmtId="4" fontId="25" fillId="9" borderId="49" xfId="3" applyNumberFormat="1" applyFont="1" applyFill="1" applyBorder="1" applyAlignment="1">
      <alignment horizontal="center" vertical="center" wrapText="1"/>
    </xf>
    <xf numFmtId="4" fontId="25" fillId="9" borderId="42" xfId="3" applyNumberFormat="1" applyFont="1" applyFill="1" applyBorder="1" applyAlignment="1">
      <alignment horizontal="center" vertical="center" wrapText="1"/>
    </xf>
    <xf numFmtId="3" fontId="10" fillId="6" borderId="51" xfId="1" applyNumberFormat="1" applyFont="1" applyFill="1" applyBorder="1" applyAlignment="1">
      <alignment horizontal="center" vertical="center" wrapText="1"/>
    </xf>
    <xf numFmtId="3" fontId="10" fillId="6" borderId="19" xfId="1" applyNumberFormat="1" applyFont="1" applyFill="1" applyBorder="1" applyAlignment="1">
      <alignment horizontal="center" vertical="center" wrapText="1"/>
    </xf>
    <xf numFmtId="3" fontId="10" fillId="6" borderId="20" xfId="1" applyNumberFormat="1" applyFont="1" applyFill="1" applyBorder="1" applyAlignment="1">
      <alignment horizontal="center" vertical="center" wrapText="1"/>
    </xf>
    <xf numFmtId="3" fontId="10" fillId="6" borderId="21" xfId="1" applyNumberFormat="1" applyFont="1" applyFill="1" applyBorder="1" applyAlignment="1">
      <alignment horizontal="center" vertical="center" wrapText="1"/>
    </xf>
    <xf numFmtId="9" fontId="10" fillId="6" borderId="52" xfId="1" applyNumberFormat="1" applyFont="1" applyFill="1" applyBorder="1" applyAlignment="1">
      <alignment horizontal="center" vertical="center" wrapText="1"/>
    </xf>
    <xf numFmtId="3" fontId="10" fillId="6" borderId="8" xfId="1" applyNumberFormat="1" applyFont="1" applyFill="1" applyBorder="1" applyAlignment="1">
      <alignment horizontal="center" vertical="center" wrapText="1"/>
    </xf>
    <xf numFmtId="3" fontId="10" fillId="6" borderId="4" xfId="1" applyNumberFormat="1" applyFont="1" applyFill="1" applyBorder="1" applyAlignment="1">
      <alignment horizontal="center" vertical="center" wrapText="1"/>
    </xf>
    <xf numFmtId="3" fontId="2" fillId="0" borderId="53" xfId="1" applyNumberFormat="1" applyFont="1" applyBorder="1" applyAlignment="1">
      <alignment horizontal="center" vertical="center" wrapText="1"/>
    </xf>
    <xf numFmtId="3" fontId="2" fillId="0" borderId="54" xfId="1" applyNumberFormat="1" applyFont="1" applyBorder="1" applyAlignment="1">
      <alignment horizontal="center" vertical="center" wrapText="1"/>
    </xf>
    <xf numFmtId="9" fontId="10" fillId="6" borderId="55" xfId="1" applyNumberFormat="1" applyFont="1" applyFill="1" applyBorder="1" applyAlignment="1">
      <alignment horizontal="center" vertical="center" wrapText="1"/>
    </xf>
    <xf numFmtId="3" fontId="10" fillId="6" borderId="54" xfId="1" applyNumberFormat="1" applyFont="1" applyFill="1" applyBorder="1" applyAlignment="1">
      <alignment horizontal="center" vertical="center" wrapText="1"/>
    </xf>
    <xf numFmtId="0" fontId="24" fillId="0" borderId="31" xfId="3" applyFont="1" applyBorder="1" applyAlignment="1">
      <alignment horizontal="center"/>
    </xf>
    <xf numFmtId="3" fontId="10" fillId="0" borderId="32" xfId="1" applyNumberFormat="1" applyFont="1" applyBorder="1" applyAlignment="1">
      <alignment horizontal="center" vertical="center" wrapText="1"/>
    </xf>
    <xf numFmtId="0" fontId="11" fillId="0" borderId="30" xfId="3" applyFont="1" applyBorder="1" applyAlignment="1">
      <alignment horizontal="center"/>
    </xf>
    <xf numFmtId="3" fontId="2" fillId="0" borderId="37" xfId="1" applyNumberFormat="1" applyFont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center" vertical="center" wrapText="1"/>
    </xf>
    <xf numFmtId="3" fontId="10" fillId="4" borderId="42" xfId="1" applyNumberFormat="1" applyFont="1" applyFill="1" applyBorder="1" applyAlignment="1">
      <alignment horizontal="center" vertical="center" wrapText="1"/>
    </xf>
    <xf numFmtId="3" fontId="10" fillId="10" borderId="48" xfId="1" applyNumberFormat="1" applyFont="1" applyFill="1" applyBorder="1" applyAlignment="1">
      <alignment horizontal="center" vertical="center" wrapText="1"/>
    </xf>
    <xf numFmtId="3" fontId="2" fillId="6" borderId="17" xfId="1" applyNumberFormat="1" applyFont="1" applyFill="1" applyBorder="1" applyAlignment="1">
      <alignment horizontal="center" vertical="center" wrapText="1"/>
    </xf>
    <xf numFmtId="3" fontId="2" fillId="6" borderId="50" xfId="1" applyNumberFormat="1" applyFont="1" applyFill="1" applyBorder="1" applyAlignment="1">
      <alignment horizontal="center" vertical="center" wrapText="1"/>
    </xf>
    <xf numFmtId="3" fontId="2" fillId="6" borderId="10" xfId="1" applyNumberFormat="1" applyFont="1" applyFill="1" applyBorder="1" applyAlignment="1">
      <alignment horizontal="center" vertical="center" wrapText="1"/>
    </xf>
    <xf numFmtId="3" fontId="10" fillId="6" borderId="18" xfId="1" applyNumberFormat="1" applyFont="1" applyFill="1" applyBorder="1" applyAlignment="1">
      <alignment horizontal="center" vertical="center" wrapText="1"/>
    </xf>
    <xf numFmtId="3" fontId="10" fillId="10" borderId="49" xfId="1" applyNumberFormat="1" applyFont="1" applyFill="1" applyBorder="1" applyAlignment="1">
      <alignment horizontal="center" vertical="center" wrapText="1"/>
    </xf>
    <xf numFmtId="3" fontId="10" fillId="10" borderId="40" xfId="1" applyNumberFormat="1" applyFont="1" applyFill="1" applyBorder="1" applyAlignment="1">
      <alignment horizontal="center" vertical="center" wrapText="1"/>
    </xf>
    <xf numFmtId="0" fontId="10" fillId="10" borderId="49" xfId="3" applyFont="1" applyFill="1" applyBorder="1" applyAlignment="1">
      <alignment horizontal="center" vertical="center" wrapText="1"/>
    </xf>
    <xf numFmtId="0" fontId="10" fillId="10" borderId="40" xfId="3" applyFont="1" applyFill="1" applyBorder="1" applyAlignment="1">
      <alignment horizontal="center" vertical="center" wrapText="1"/>
    </xf>
    <xf numFmtId="0" fontId="10" fillId="10" borderId="41" xfId="3" applyFont="1" applyFill="1" applyBorder="1" applyAlignment="1">
      <alignment horizontal="center" vertical="center" wrapText="1"/>
    </xf>
    <xf numFmtId="0" fontId="2" fillId="3" borderId="44" xfId="3" applyFont="1" applyFill="1" applyBorder="1" applyAlignment="1">
      <alignment horizontal="center" vertical="center" wrapText="1"/>
    </xf>
    <xf numFmtId="3" fontId="10" fillId="9" borderId="27" xfId="1" applyNumberFormat="1" applyFont="1" applyFill="1" applyBorder="1" applyAlignment="1">
      <alignment horizontal="center" vertical="center" wrapText="1"/>
    </xf>
    <xf numFmtId="0" fontId="10" fillId="9" borderId="57" xfId="1" applyFont="1" applyFill="1" applyBorder="1" applyAlignment="1">
      <alignment horizontal="center" vertical="center" wrapText="1"/>
    </xf>
    <xf numFmtId="0" fontId="2" fillId="2" borderId="27" xfId="3" applyFont="1" applyFill="1" applyBorder="1" applyAlignment="1">
      <alignment horizontal="center" vertical="center" wrapText="1"/>
    </xf>
    <xf numFmtId="3" fontId="10" fillId="9" borderId="57" xfId="1" applyNumberFormat="1" applyFont="1" applyFill="1" applyBorder="1" applyAlignment="1">
      <alignment horizontal="center" vertical="center" wrapText="1"/>
    </xf>
    <xf numFmtId="3" fontId="10" fillId="9" borderId="47" xfId="1" applyNumberFormat="1" applyFont="1" applyFill="1" applyBorder="1" applyAlignment="1">
      <alignment horizontal="center" vertical="center" wrapText="1"/>
    </xf>
    <xf numFmtId="0" fontId="2" fillId="9" borderId="35" xfId="3" applyFont="1" applyFill="1" applyBorder="1" applyAlignment="1">
      <alignment horizontal="center" vertical="center" wrapText="1"/>
    </xf>
    <xf numFmtId="3" fontId="10" fillId="3" borderId="10" xfId="1" applyNumberFormat="1" applyFont="1" applyFill="1" applyBorder="1" applyAlignment="1">
      <alignment horizontal="center" vertical="center" wrapText="1"/>
    </xf>
    <xf numFmtId="3" fontId="10" fillId="6" borderId="58" xfId="1" applyNumberFormat="1" applyFont="1" applyFill="1" applyBorder="1" applyAlignment="1">
      <alignment horizontal="center" vertical="center" wrapText="1"/>
    </xf>
    <xf numFmtId="4" fontId="10" fillId="9" borderId="34" xfId="3" applyNumberFormat="1" applyFont="1" applyFill="1" applyBorder="1" applyAlignment="1">
      <alignment horizontal="center" vertical="center" wrapText="1"/>
    </xf>
    <xf numFmtId="3" fontId="10" fillId="6" borderId="59" xfId="1" applyNumberFormat="1" applyFont="1" applyFill="1" applyBorder="1" applyAlignment="1">
      <alignment horizontal="center" vertical="center" wrapText="1"/>
    </xf>
    <xf numFmtId="4" fontId="10" fillId="9" borderId="49" xfId="3" applyNumberFormat="1" applyFont="1" applyFill="1" applyBorder="1" applyAlignment="1">
      <alignment horizontal="center" vertical="center" wrapText="1"/>
    </xf>
    <xf numFmtId="4" fontId="10" fillId="9" borderId="42" xfId="3" applyNumberFormat="1" applyFont="1" applyFill="1" applyBorder="1" applyAlignment="1">
      <alignment horizontal="center" vertical="center" wrapText="1"/>
    </xf>
    <xf numFmtId="3" fontId="10" fillId="6" borderId="24" xfId="1" applyNumberFormat="1" applyFont="1" applyFill="1" applyBorder="1" applyAlignment="1">
      <alignment horizontal="center" vertical="center" wrapText="1"/>
    </xf>
    <xf numFmtId="9" fontId="10" fillId="6" borderId="59" xfId="1" applyNumberFormat="1" applyFont="1" applyFill="1" applyBorder="1" applyAlignment="1">
      <alignment horizontal="center" vertical="center" wrapText="1"/>
    </xf>
    <xf numFmtId="0" fontId="11" fillId="0" borderId="59" xfId="3" applyFont="1" applyBorder="1" applyAlignment="1">
      <alignment horizontal="center"/>
    </xf>
    <xf numFmtId="3" fontId="2" fillId="0" borderId="8" xfId="1" applyNumberFormat="1" applyFont="1" applyBorder="1" applyAlignment="1">
      <alignment horizontal="center" vertical="center" wrapText="1"/>
    </xf>
    <xf numFmtId="9" fontId="10" fillId="6" borderId="60" xfId="1" applyNumberFormat="1" applyFont="1" applyFill="1" applyBorder="1" applyAlignment="1">
      <alignment horizontal="center" vertical="center" wrapText="1"/>
    </xf>
    <xf numFmtId="0" fontId="11" fillId="0" borderId="60" xfId="3" applyFont="1" applyBorder="1" applyAlignment="1">
      <alignment horizontal="center"/>
    </xf>
    <xf numFmtId="3" fontId="2" fillId="0" borderId="61" xfId="1" applyNumberFormat="1" applyFont="1" applyBorder="1" applyAlignment="1">
      <alignment horizontal="center" vertical="center" wrapText="1"/>
    </xf>
    <xf numFmtId="3" fontId="26" fillId="6" borderId="4" xfId="1" applyNumberFormat="1" applyFont="1" applyFill="1" applyBorder="1" applyAlignment="1">
      <alignment horizontal="center" vertical="center" wrapText="1"/>
    </xf>
    <xf numFmtId="0" fontId="24" fillId="0" borderId="60" xfId="3" applyFont="1" applyBorder="1" applyAlignment="1">
      <alignment horizontal="center"/>
    </xf>
    <xf numFmtId="3" fontId="10" fillId="0" borderId="61" xfId="1" applyNumberFormat="1" applyFont="1" applyBorder="1" applyAlignment="1">
      <alignment horizontal="center" vertical="center" wrapText="1"/>
    </xf>
    <xf numFmtId="0" fontId="11" fillId="0" borderId="62" xfId="3" applyFont="1" applyBorder="1" applyAlignment="1">
      <alignment horizontal="center"/>
    </xf>
    <xf numFmtId="3" fontId="2" fillId="0" borderId="7" xfId="1" applyNumberFormat="1" applyFont="1" applyBorder="1" applyAlignment="1">
      <alignment horizontal="center" vertical="center" wrapText="1"/>
    </xf>
    <xf numFmtId="0" fontId="2" fillId="3" borderId="63" xfId="3" applyFont="1" applyFill="1" applyBorder="1" applyAlignment="1">
      <alignment horizontal="center" vertical="center" wrapText="1"/>
    </xf>
    <xf numFmtId="3" fontId="10" fillId="3" borderId="64" xfId="1" applyNumberFormat="1" applyFont="1" applyFill="1" applyBorder="1" applyAlignment="1">
      <alignment horizontal="center" vertical="center" wrapText="1"/>
    </xf>
    <xf numFmtId="3" fontId="10" fillId="3" borderId="21" xfId="1" applyNumberFormat="1" applyFont="1" applyFill="1" applyBorder="1" applyAlignment="1">
      <alignment horizontal="center" vertical="center" wrapText="1"/>
    </xf>
    <xf numFmtId="3" fontId="10" fillId="9" borderId="51" xfId="1" applyNumberFormat="1" applyFont="1" applyFill="1" applyBorder="1" applyAlignment="1">
      <alignment horizontal="center" vertical="center" wrapText="1"/>
    </xf>
    <xf numFmtId="3" fontId="10" fillId="9" borderId="64" xfId="1" applyNumberFormat="1" applyFont="1" applyFill="1" applyBorder="1" applyAlignment="1">
      <alignment horizontal="center" vertical="center" wrapText="1"/>
    </xf>
    <xf numFmtId="3" fontId="10" fillId="9" borderId="20" xfId="1" applyNumberFormat="1" applyFont="1" applyFill="1" applyBorder="1" applyAlignment="1">
      <alignment horizontal="center" vertical="center" wrapText="1"/>
    </xf>
    <xf numFmtId="3" fontId="10" fillId="9" borderId="21" xfId="1" applyNumberFormat="1" applyFont="1" applyFill="1" applyBorder="1" applyAlignment="1">
      <alignment horizontal="center" vertical="center" wrapText="1"/>
    </xf>
    <xf numFmtId="0" fontId="2" fillId="2" borderId="63" xfId="3" applyFont="1" applyFill="1" applyBorder="1" applyAlignment="1">
      <alignment horizontal="center" vertical="center" wrapText="1"/>
    </xf>
    <xf numFmtId="3" fontId="10" fillId="9" borderId="3" xfId="1" applyNumberFormat="1" applyFont="1" applyFill="1" applyBorder="1" applyAlignment="1">
      <alignment horizontal="center" vertical="center" wrapText="1"/>
    </xf>
    <xf numFmtId="3" fontId="10" fillId="9" borderId="29" xfId="1" applyNumberFormat="1" applyFont="1" applyFill="1" applyBorder="1" applyAlignment="1">
      <alignment horizontal="center" vertical="center" wrapText="1"/>
    </xf>
    <xf numFmtId="0" fontId="10" fillId="9" borderId="42" xfId="3" applyFont="1" applyFill="1" applyBorder="1" applyAlignment="1">
      <alignment horizontal="center" vertical="center" wrapText="1"/>
    </xf>
    <xf numFmtId="3" fontId="10" fillId="6" borderId="53" xfId="1" applyNumberFormat="1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3" fontId="10" fillId="6" borderId="22" xfId="1" applyNumberFormat="1" applyFont="1" applyFill="1" applyBorder="1" applyAlignment="1">
      <alignment horizontal="center" vertical="center" wrapText="1"/>
    </xf>
    <xf numFmtId="9" fontId="10" fillId="6" borderId="53" xfId="1" applyNumberFormat="1" applyFont="1" applyFill="1" applyBorder="1" applyAlignment="1">
      <alignment horizontal="center" vertical="center" wrapText="1"/>
    </xf>
    <xf numFmtId="9" fontId="10" fillId="6" borderId="32" xfId="1" applyNumberFormat="1" applyFont="1" applyFill="1" applyBorder="1" applyAlignment="1">
      <alignment horizontal="center" vertical="center" wrapText="1"/>
    </xf>
    <xf numFmtId="3" fontId="2" fillId="0" borderId="30" xfId="1" applyNumberFormat="1" applyFont="1" applyFill="1" applyBorder="1" applyAlignment="1">
      <alignment horizontal="center" vertical="center" wrapText="1"/>
    </xf>
    <xf numFmtId="3" fontId="2" fillId="0" borderId="37" xfId="1" applyNumberFormat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3" fontId="10" fillId="0" borderId="38" xfId="1" applyNumberFormat="1" applyFont="1" applyFill="1" applyBorder="1" applyAlignment="1">
      <alignment horizontal="center" vertical="center" wrapText="1"/>
    </xf>
    <xf numFmtId="3" fontId="10" fillId="10" borderId="41" xfId="1" applyNumberFormat="1" applyFont="1" applyFill="1" applyBorder="1" applyAlignment="1">
      <alignment horizontal="center" vertical="center" wrapText="1"/>
    </xf>
    <xf numFmtId="3" fontId="10" fillId="10" borderId="48" xfId="3" applyNumberFormat="1" applyFont="1" applyFill="1" applyBorder="1" applyAlignment="1">
      <alignment horizontal="center" vertical="center" wrapText="1"/>
    </xf>
    <xf numFmtId="0" fontId="2" fillId="3" borderId="24" xfId="3" applyFont="1" applyFill="1" applyBorder="1" applyAlignment="1">
      <alignment horizontal="center" vertical="center" wrapText="1"/>
    </xf>
    <xf numFmtId="3" fontId="10" fillId="3" borderId="57" xfId="1" applyNumberFormat="1" applyFont="1" applyFill="1" applyBorder="1" applyAlignment="1">
      <alignment horizontal="center" vertical="center" wrapText="1"/>
    </xf>
    <xf numFmtId="3" fontId="10" fillId="3" borderId="47" xfId="1" applyNumberFormat="1" applyFont="1" applyFill="1" applyBorder="1" applyAlignment="1">
      <alignment horizontal="center" vertical="center" wrapText="1"/>
    </xf>
    <xf numFmtId="3" fontId="10" fillId="3" borderId="45" xfId="1" applyNumberFormat="1" applyFont="1" applyFill="1" applyBorder="1" applyAlignment="1">
      <alignment horizontal="center" vertical="center" wrapText="1"/>
    </xf>
    <xf numFmtId="0" fontId="10" fillId="9" borderId="20" xfId="1" applyFont="1" applyFill="1" applyBorder="1" applyAlignment="1">
      <alignment horizontal="center" vertical="center" wrapText="1"/>
    </xf>
    <xf numFmtId="166" fontId="10" fillId="9" borderId="20" xfId="1" applyNumberFormat="1" applyFont="1" applyFill="1" applyBorder="1" applyAlignment="1">
      <alignment horizontal="center" vertical="center" wrapText="1"/>
    </xf>
    <xf numFmtId="0" fontId="10" fillId="9" borderId="21" xfId="1" applyFont="1" applyFill="1" applyBorder="1" applyAlignment="1">
      <alignment horizontal="center" vertical="center" wrapText="1"/>
    </xf>
    <xf numFmtId="0" fontId="2" fillId="2" borderId="24" xfId="3" applyFont="1" applyFill="1" applyBorder="1" applyAlignment="1">
      <alignment horizontal="center" vertical="center" wrapText="1"/>
    </xf>
    <xf numFmtId="0" fontId="2" fillId="9" borderId="49" xfId="3" applyFont="1" applyFill="1" applyBorder="1" applyAlignment="1">
      <alignment horizontal="center" vertical="center" wrapText="1"/>
    </xf>
    <xf numFmtId="0" fontId="10" fillId="9" borderId="43" xfId="3" applyFont="1" applyFill="1" applyBorder="1" applyAlignment="1">
      <alignment horizontal="center" vertical="center" wrapText="1"/>
    </xf>
    <xf numFmtId="3" fontId="10" fillId="6" borderId="65" xfId="1" applyNumberFormat="1" applyFont="1" applyFill="1" applyBorder="1" applyAlignment="1">
      <alignment horizontal="center" vertical="center" wrapText="1"/>
    </xf>
    <xf numFmtId="0" fontId="10" fillId="0" borderId="24" xfId="3" applyFont="1" applyFill="1" applyBorder="1" applyAlignment="1">
      <alignment horizontal="center" vertical="center" wrapText="1"/>
    </xf>
    <xf numFmtId="3" fontId="10" fillId="4" borderId="22" xfId="1" applyNumberFormat="1" applyFont="1" applyFill="1" applyBorder="1" applyAlignment="1">
      <alignment horizontal="center" vertical="center" wrapText="1"/>
    </xf>
    <xf numFmtId="3" fontId="10" fillId="4" borderId="47" xfId="1" applyNumberFormat="1" applyFont="1" applyFill="1" applyBorder="1" applyAlignment="1">
      <alignment horizontal="center" vertical="center" wrapText="1"/>
    </xf>
    <xf numFmtId="3" fontId="10" fillId="4" borderId="45" xfId="1" applyNumberFormat="1" applyFont="1" applyFill="1" applyBorder="1" applyAlignment="1">
      <alignment horizontal="center" vertical="center" wrapText="1"/>
    </xf>
    <xf numFmtId="0" fontId="10" fillId="0" borderId="49" xfId="3" applyFont="1" applyFill="1" applyBorder="1" applyAlignment="1">
      <alignment horizontal="center" vertical="center" wrapText="1"/>
    </xf>
    <xf numFmtId="0" fontId="10" fillId="0" borderId="66" xfId="3" applyFont="1" applyFill="1" applyBorder="1" applyAlignment="1">
      <alignment horizontal="center" vertical="center" wrapText="1"/>
    </xf>
    <xf numFmtId="3" fontId="10" fillId="4" borderId="15" xfId="1" applyNumberFormat="1" applyFont="1" applyFill="1" applyBorder="1" applyAlignment="1">
      <alignment horizontal="center" vertical="center" wrapText="1"/>
    </xf>
    <xf numFmtId="3" fontId="10" fillId="4" borderId="5" xfId="1" applyNumberFormat="1" applyFont="1" applyFill="1" applyBorder="1" applyAlignment="1">
      <alignment horizontal="center" vertical="center" wrapText="1"/>
    </xf>
    <xf numFmtId="3" fontId="10" fillId="4" borderId="29" xfId="1" applyNumberFormat="1" applyFont="1" applyFill="1" applyBorder="1" applyAlignment="1">
      <alignment horizontal="center" vertical="center" wrapText="1"/>
    </xf>
    <xf numFmtId="3" fontId="10" fillId="3" borderId="22" xfId="1" applyNumberFormat="1" applyFont="1" applyFill="1" applyBorder="1" applyAlignment="1">
      <alignment horizontal="center" vertical="center" wrapText="1"/>
    </xf>
    <xf numFmtId="3" fontId="10" fillId="6" borderId="67" xfId="1" applyNumberFormat="1" applyFont="1" applyFill="1" applyBorder="1" applyAlignment="1">
      <alignment horizontal="center" vertical="center" wrapText="1"/>
    </xf>
    <xf numFmtId="3" fontId="10" fillId="6" borderId="61" xfId="1" applyNumberFormat="1" applyFont="1" applyFill="1" applyBorder="1" applyAlignment="1">
      <alignment horizontal="center" vertical="center" wrapText="1"/>
    </xf>
    <xf numFmtId="3" fontId="10" fillId="6" borderId="64" xfId="1" applyNumberFormat="1" applyFont="1" applyFill="1" applyBorder="1" applyAlignment="1">
      <alignment horizontal="center" vertical="center" wrapText="1"/>
    </xf>
    <xf numFmtId="9" fontId="10" fillId="11" borderId="53" xfId="1" applyNumberFormat="1" applyFont="1" applyFill="1" applyBorder="1" applyAlignment="1">
      <alignment horizontal="center" vertical="center" wrapText="1"/>
    </xf>
    <xf numFmtId="3" fontId="10" fillId="11" borderId="4" xfId="1" applyNumberFormat="1" applyFont="1" applyFill="1" applyBorder="1" applyAlignment="1">
      <alignment horizontal="center" vertical="center" wrapText="1"/>
    </xf>
    <xf numFmtId="3" fontId="10" fillId="11" borderId="54" xfId="1" applyNumberFormat="1" applyFont="1" applyFill="1" applyBorder="1" applyAlignment="1">
      <alignment horizontal="center" vertical="center" wrapText="1"/>
    </xf>
    <xf numFmtId="9" fontId="10" fillId="11" borderId="32" xfId="1" applyNumberFormat="1" applyFont="1" applyFill="1" applyBorder="1" applyAlignment="1">
      <alignment horizontal="center" vertical="center" wrapText="1"/>
    </xf>
    <xf numFmtId="4" fontId="10" fillId="3" borderId="57" xfId="1" applyNumberFormat="1" applyFont="1" applyFill="1" applyBorder="1" applyAlignment="1">
      <alignment horizontal="center" vertical="center" wrapText="1"/>
    </xf>
    <xf numFmtId="4" fontId="10" fillId="3" borderId="47" xfId="1" applyNumberFormat="1" applyFont="1" applyFill="1" applyBorder="1" applyAlignment="1">
      <alignment horizontal="center" vertical="center" wrapText="1"/>
    </xf>
    <xf numFmtId="3" fontId="18" fillId="0" borderId="0" xfId="1" applyNumberFormat="1" applyFont="1" applyBorder="1" applyAlignment="1">
      <alignment horizontal="center" vertical="center" wrapText="1"/>
    </xf>
    <xf numFmtId="166" fontId="8" fillId="0" borderId="0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3" fontId="8" fillId="0" borderId="0" xfId="1" applyNumberFormat="1" applyFont="1" applyFill="1" applyBorder="1" applyAlignment="1">
      <alignment horizontal="center" vertical="center" wrapText="1"/>
    </xf>
    <xf numFmtId="9" fontId="9" fillId="9" borderId="9" xfId="1" applyNumberFormat="1" applyFont="1" applyFill="1" applyBorder="1" applyAlignment="1">
      <alignment horizontal="center" vertical="center" wrapText="1"/>
    </xf>
    <xf numFmtId="9" fontId="9" fillId="9" borderId="10" xfId="1" applyNumberFormat="1" applyFont="1" applyFill="1" applyBorder="1" applyAlignment="1">
      <alignment horizontal="center" vertical="center" wrapText="1"/>
    </xf>
    <xf numFmtId="9" fontId="9" fillId="9" borderId="18" xfId="1" applyNumberFormat="1" applyFont="1" applyFill="1" applyBorder="1" applyAlignment="1">
      <alignment horizontal="center" vertical="center" wrapText="1"/>
    </xf>
    <xf numFmtId="9" fontId="10" fillId="0" borderId="31" xfId="1" applyNumberFormat="1" applyFont="1" applyFill="1" applyBorder="1" applyAlignment="1">
      <alignment horizontal="center" vertical="center" wrapText="1"/>
    </xf>
    <xf numFmtId="3" fontId="10" fillId="0" borderId="53" xfId="1" applyNumberFormat="1" applyFont="1" applyFill="1" applyBorder="1" applyAlignment="1">
      <alignment horizontal="center" vertical="center" wrapText="1"/>
    </xf>
    <xf numFmtId="3" fontId="10" fillId="0" borderId="4" xfId="1" applyNumberFormat="1" applyFont="1" applyFill="1" applyBorder="1" applyAlignment="1">
      <alignment horizontal="center" vertical="center" wrapText="1"/>
    </xf>
    <xf numFmtId="3" fontId="10" fillId="0" borderId="54" xfId="1" applyNumberFormat="1" applyFont="1" applyFill="1" applyBorder="1" applyAlignment="1">
      <alignment horizontal="center" vertical="center" wrapText="1"/>
    </xf>
    <xf numFmtId="0" fontId="10" fillId="3" borderId="43" xfId="3" applyFont="1" applyFill="1" applyBorder="1" applyAlignment="1">
      <alignment horizontal="center" vertical="center" wrapText="1"/>
    </xf>
    <xf numFmtId="3" fontId="10" fillId="9" borderId="30" xfId="1" applyNumberFormat="1" applyFont="1" applyFill="1" applyBorder="1" applyAlignment="1">
      <alignment horizontal="center" vertical="center" wrapText="1"/>
    </xf>
    <xf numFmtId="0" fontId="10" fillId="9" borderId="19" xfId="1" applyFont="1" applyFill="1" applyBorder="1" applyAlignment="1">
      <alignment horizontal="center" vertical="center" wrapText="1"/>
    </xf>
    <xf numFmtId="0" fontId="10" fillId="9" borderId="17" xfId="3" applyFont="1" applyFill="1" applyBorder="1" applyAlignment="1">
      <alignment horizontal="center" vertical="center" wrapText="1"/>
    </xf>
    <xf numFmtId="0" fontId="10" fillId="2" borderId="43" xfId="3" applyFont="1" applyFill="1" applyBorder="1" applyAlignment="1">
      <alignment horizontal="center" vertical="center" wrapText="1"/>
    </xf>
    <xf numFmtId="3" fontId="10" fillId="3" borderId="48" xfId="1" applyNumberFormat="1" applyFont="1" applyFill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3" fontId="10" fillId="0" borderId="28" xfId="1" applyNumberFormat="1" applyFont="1" applyFill="1" applyBorder="1" applyAlignment="1">
      <alignment horizontal="center" vertical="center" wrapText="1"/>
    </xf>
    <xf numFmtId="0" fontId="8" fillId="0" borderId="32" xfId="1" applyFont="1" applyBorder="1" applyAlignment="1">
      <alignment horizontal="center" vertical="center" wrapText="1"/>
    </xf>
    <xf numFmtId="0" fontId="8" fillId="0" borderId="33" xfId="1" applyFont="1" applyBorder="1" applyAlignment="1">
      <alignment horizontal="center" vertical="center" wrapText="1"/>
    </xf>
    <xf numFmtId="3" fontId="10" fillId="0" borderId="31" xfId="1" applyNumberFormat="1" applyFont="1" applyFill="1" applyBorder="1" applyAlignment="1">
      <alignment horizontal="center" vertical="center" wrapText="1"/>
    </xf>
    <xf numFmtId="3" fontId="10" fillId="0" borderId="32" xfId="1" applyNumberFormat="1" applyFont="1" applyFill="1" applyBorder="1" applyAlignment="1">
      <alignment horizontal="center" vertical="center" wrapText="1"/>
    </xf>
    <xf numFmtId="3" fontId="10" fillId="0" borderId="33" xfId="1" applyNumberFormat="1" applyFont="1" applyFill="1" applyBorder="1" applyAlignment="1">
      <alignment horizontal="center" vertical="center" wrapText="1"/>
    </xf>
    <xf numFmtId="4" fontId="25" fillId="9" borderId="26" xfId="3" applyNumberFormat="1" applyFont="1" applyFill="1" applyBorder="1" applyAlignment="1">
      <alignment horizontal="center" vertical="center" wrapText="1"/>
    </xf>
    <xf numFmtId="4" fontId="25" fillId="9" borderId="43" xfId="3" applyNumberFormat="1" applyFont="1" applyFill="1" applyBorder="1" applyAlignment="1">
      <alignment horizontal="center" vertical="center" wrapText="1"/>
    </xf>
    <xf numFmtId="9" fontId="10" fillId="6" borderId="58" xfId="1" applyNumberFormat="1" applyFont="1" applyFill="1" applyBorder="1" applyAlignment="1">
      <alignment horizontal="center" vertical="center" wrapText="1"/>
    </xf>
    <xf numFmtId="9" fontId="10" fillId="0" borderId="60" xfId="1" applyNumberFormat="1" applyFont="1" applyFill="1" applyBorder="1" applyAlignment="1">
      <alignment horizontal="center" vertical="center" wrapText="1"/>
    </xf>
    <xf numFmtId="3" fontId="10" fillId="0" borderId="8" xfId="1" applyNumberFormat="1" applyFont="1" applyFill="1" applyBorder="1" applyAlignment="1">
      <alignment horizontal="center" vertical="center" wrapText="1"/>
    </xf>
    <xf numFmtId="3" fontId="2" fillId="0" borderId="62" xfId="1" applyNumberFormat="1" applyFont="1" applyFill="1" applyBorder="1" applyAlignment="1">
      <alignment horizontal="center" vertical="center" wrapText="1"/>
    </xf>
    <xf numFmtId="3" fontId="2" fillId="0" borderId="7" xfId="1" applyNumberFormat="1" applyFont="1" applyFill="1" applyBorder="1" applyAlignment="1">
      <alignment horizontal="center" vertical="center" wrapText="1"/>
    </xf>
    <xf numFmtId="3" fontId="10" fillId="10" borderId="50" xfId="1" applyNumberFormat="1" applyFont="1" applyFill="1" applyBorder="1" applyAlignment="1">
      <alignment horizontal="center" vertical="center" wrapText="1"/>
    </xf>
    <xf numFmtId="3" fontId="10" fillId="10" borderId="10" xfId="1" applyNumberFormat="1" applyFont="1" applyFill="1" applyBorder="1" applyAlignment="1">
      <alignment horizontal="center" vertical="center" wrapText="1"/>
    </xf>
    <xf numFmtId="0" fontId="10" fillId="10" borderId="17" xfId="3" applyFont="1" applyFill="1" applyBorder="1" applyAlignment="1">
      <alignment horizontal="center" vertical="center" wrapText="1"/>
    </xf>
    <xf numFmtId="0" fontId="10" fillId="10" borderId="10" xfId="3" applyFont="1" applyFill="1" applyBorder="1" applyAlignment="1">
      <alignment horizontal="center" vertical="center" wrapText="1"/>
    </xf>
    <xf numFmtId="0" fontId="10" fillId="10" borderId="18" xfId="3" applyFont="1" applyFill="1" applyBorder="1" applyAlignment="1">
      <alignment horizontal="center" vertical="center" wrapText="1"/>
    </xf>
    <xf numFmtId="0" fontId="10" fillId="3" borderId="44" xfId="3" applyFont="1" applyFill="1" applyBorder="1" applyAlignment="1">
      <alignment horizontal="center" vertical="center" wrapText="1"/>
    </xf>
    <xf numFmtId="3" fontId="10" fillId="9" borderId="24" xfId="1" applyNumberFormat="1" applyFont="1" applyFill="1" applyBorder="1" applyAlignment="1">
      <alignment horizontal="center" vertical="center" wrapText="1"/>
    </xf>
    <xf numFmtId="0" fontId="10" fillId="9" borderId="27" xfId="3" applyFont="1" applyFill="1" applyBorder="1" applyAlignment="1">
      <alignment horizontal="center" vertical="center" wrapText="1"/>
    </xf>
    <xf numFmtId="9" fontId="2" fillId="0" borderId="66" xfId="1" applyNumberFormat="1" applyFont="1" applyFill="1" applyBorder="1" applyAlignment="1">
      <alignment horizontal="center" vertical="center" wrapText="1"/>
    </xf>
    <xf numFmtId="0" fontId="10" fillId="2" borderId="35" xfId="3" applyFont="1" applyFill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3" fontId="10" fillId="0" borderId="58" xfId="1" applyNumberFormat="1" applyFont="1" applyFill="1" applyBorder="1" applyAlignment="1">
      <alignment horizontal="center" vertical="center" wrapText="1"/>
    </xf>
    <xf numFmtId="166" fontId="10" fillId="0" borderId="67" xfId="1" applyNumberFormat="1" applyFont="1" applyFill="1" applyBorder="1" applyAlignment="1">
      <alignment horizontal="center" vertical="center" wrapText="1"/>
    </xf>
    <xf numFmtId="166" fontId="10" fillId="0" borderId="13" xfId="1" applyNumberFormat="1" applyFont="1" applyFill="1" applyBorder="1" applyAlignment="1">
      <alignment horizontal="center" vertical="center" wrapText="1"/>
    </xf>
    <xf numFmtId="166" fontId="10" fillId="0" borderId="14" xfId="1" applyNumberFormat="1" applyFont="1" applyFill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3" fontId="10" fillId="0" borderId="60" xfId="1" applyNumberFormat="1" applyFont="1" applyFill="1" applyBorder="1" applyAlignment="1">
      <alignment horizontal="center" vertical="center" wrapText="1"/>
    </xf>
    <xf numFmtId="166" fontId="10" fillId="0" borderId="61" xfId="1" applyNumberFormat="1" applyFont="1" applyFill="1" applyBorder="1" applyAlignment="1">
      <alignment horizontal="center" vertical="center" wrapText="1"/>
    </xf>
    <xf numFmtId="166" fontId="10" fillId="0" borderId="1" xfId="1" applyNumberFormat="1" applyFont="1" applyFill="1" applyBorder="1" applyAlignment="1">
      <alignment horizontal="center" vertical="center" wrapText="1"/>
    </xf>
    <xf numFmtId="166" fontId="10" fillId="0" borderId="33" xfId="1" applyNumberFormat="1" applyFont="1" applyFill="1" applyBorder="1" applyAlignment="1">
      <alignment horizontal="center" vertical="center" wrapText="1"/>
    </xf>
    <xf numFmtId="4" fontId="10" fillId="9" borderId="25" xfId="3" applyNumberFormat="1" applyFont="1" applyFill="1" applyBorder="1" applyAlignment="1">
      <alignment horizontal="center" vertical="center" wrapText="1"/>
    </xf>
    <xf numFmtId="3" fontId="10" fillId="0" borderId="51" xfId="1" applyNumberFormat="1" applyFont="1" applyFill="1" applyBorder="1" applyAlignment="1">
      <alignment horizontal="center" vertical="center" wrapText="1"/>
    </xf>
    <xf numFmtId="3" fontId="10" fillId="0" borderId="19" xfId="1" applyNumberFormat="1" applyFont="1" applyFill="1" applyBorder="1" applyAlignment="1">
      <alignment horizontal="center" vertical="center" wrapText="1"/>
    </xf>
    <xf numFmtId="3" fontId="10" fillId="0" borderId="20" xfId="1" applyNumberFormat="1" applyFont="1" applyFill="1" applyBorder="1" applyAlignment="1">
      <alignment horizontal="center" vertical="center" wrapText="1"/>
    </xf>
    <xf numFmtId="3" fontId="10" fillId="0" borderId="21" xfId="1" applyNumberFormat="1" applyFont="1" applyFill="1" applyBorder="1" applyAlignment="1">
      <alignment horizontal="center" vertical="center" wrapText="1"/>
    </xf>
    <xf numFmtId="0" fontId="10" fillId="3" borderId="68" xfId="3" applyFont="1" applyFill="1" applyBorder="1" applyAlignment="1">
      <alignment horizontal="center" vertical="center" wrapText="1"/>
    </xf>
    <xf numFmtId="3" fontId="10" fillId="3" borderId="7" xfId="1" applyNumberFormat="1" applyFont="1" applyFill="1" applyBorder="1" applyAlignment="1">
      <alignment horizontal="center" vertical="center" wrapText="1"/>
    </xf>
    <xf numFmtId="3" fontId="10" fillId="3" borderId="38" xfId="1" applyNumberFormat="1" applyFont="1" applyFill="1" applyBorder="1" applyAlignment="1">
      <alignment horizontal="center" vertical="center" wrapText="1"/>
    </xf>
    <xf numFmtId="3" fontId="10" fillId="7" borderId="49" xfId="1" applyNumberFormat="1" applyFont="1" applyFill="1" applyBorder="1" applyAlignment="1">
      <alignment horizontal="center" vertical="center" wrapText="1"/>
    </xf>
    <xf numFmtId="3" fontId="10" fillId="7" borderId="48" xfId="1" applyNumberFormat="1" applyFont="1" applyFill="1" applyBorder="1" applyAlignment="1">
      <alignment horizontal="center" vertical="center" wrapText="1"/>
    </xf>
    <xf numFmtId="3" fontId="10" fillId="7" borderId="40" xfId="1" applyNumberFormat="1" applyFont="1" applyFill="1" applyBorder="1" applyAlignment="1">
      <alignment horizontal="center" vertical="center" wrapText="1"/>
    </xf>
    <xf numFmtId="3" fontId="10" fillId="7" borderId="41" xfId="1" applyNumberFormat="1" applyFont="1" applyFill="1" applyBorder="1" applyAlignment="1">
      <alignment horizontal="center" vertical="center" wrapText="1"/>
    </xf>
    <xf numFmtId="0" fontId="10" fillId="7" borderId="44" xfId="3" applyFont="1" applyFill="1" applyBorder="1" applyAlignment="1">
      <alignment horizontal="center" vertical="center" wrapText="1"/>
    </xf>
    <xf numFmtId="3" fontId="10" fillId="0" borderId="59" xfId="1" applyNumberFormat="1" applyFont="1" applyFill="1" applyBorder="1" applyAlignment="1">
      <alignment horizontal="center" vertical="center" wrapText="1"/>
    </xf>
    <xf numFmtId="166" fontId="10" fillId="0" borderId="8" xfId="1" applyNumberFormat="1" applyFont="1" applyFill="1" applyBorder="1" applyAlignment="1">
      <alignment horizontal="center" vertical="center" wrapText="1"/>
    </xf>
    <xf numFmtId="166" fontId="10" fillId="0" borderId="4" xfId="1" applyNumberFormat="1" applyFont="1" applyFill="1" applyBorder="1" applyAlignment="1">
      <alignment horizontal="center" vertical="center" wrapText="1"/>
    </xf>
    <xf numFmtId="166" fontId="10" fillId="0" borderId="54" xfId="1" applyNumberFormat="1" applyFont="1" applyFill="1" applyBorder="1" applyAlignment="1">
      <alignment horizontal="center" vertical="center" wrapText="1"/>
    </xf>
    <xf numFmtId="3" fontId="10" fillId="0" borderId="24" xfId="1" applyNumberFormat="1" applyFont="1" applyFill="1" applyBorder="1" applyAlignment="1">
      <alignment horizontal="center" vertical="center" wrapText="1"/>
    </xf>
    <xf numFmtId="166" fontId="10" fillId="0" borderId="64" xfId="1" applyNumberFormat="1" applyFont="1" applyFill="1" applyBorder="1" applyAlignment="1">
      <alignment horizontal="center" vertical="center" wrapText="1"/>
    </xf>
    <xf numFmtId="166" fontId="10" fillId="0" borderId="20" xfId="1" applyNumberFormat="1" applyFont="1" applyFill="1" applyBorder="1" applyAlignment="1">
      <alignment horizontal="center" vertical="center" wrapText="1"/>
    </xf>
    <xf numFmtId="166" fontId="10" fillId="0" borderId="21" xfId="1" applyNumberFormat="1" applyFont="1" applyFill="1" applyBorder="1" applyAlignment="1">
      <alignment horizontal="center" vertical="center" wrapText="1"/>
    </xf>
    <xf numFmtId="9" fontId="10" fillId="0" borderId="53" xfId="1" applyNumberFormat="1" applyFont="1" applyFill="1" applyBorder="1" applyAlignment="1">
      <alignment horizontal="center" vertical="center" wrapText="1"/>
    </xf>
    <xf numFmtId="0" fontId="11" fillId="0" borderId="58" xfId="3" applyFont="1" applyBorder="1" applyAlignment="1">
      <alignment horizontal="center"/>
    </xf>
    <xf numFmtId="9" fontId="10" fillId="0" borderId="32" xfId="1" applyNumberFormat="1" applyFont="1" applyFill="1" applyBorder="1" applyAlignment="1">
      <alignment horizontal="center" vertical="center" wrapText="1"/>
    </xf>
    <xf numFmtId="166" fontId="10" fillId="10" borderId="40" xfId="1" applyNumberFormat="1" applyFont="1" applyFill="1" applyBorder="1" applyAlignment="1">
      <alignment horizontal="center" vertical="center" wrapText="1"/>
    </xf>
    <xf numFmtId="166" fontId="10" fillId="10" borderId="41" xfId="1" applyNumberFormat="1" applyFont="1" applyFill="1" applyBorder="1" applyAlignment="1">
      <alignment horizontal="center" vertical="center" wrapText="1"/>
    </xf>
    <xf numFmtId="3" fontId="2" fillId="0" borderId="58" xfId="1" applyNumberFormat="1" applyFont="1" applyFill="1" applyBorder="1" applyAlignment="1">
      <alignment horizontal="center" vertical="center" wrapText="1"/>
    </xf>
    <xf numFmtId="3" fontId="2" fillId="0" borderId="67" xfId="1" applyNumberFormat="1" applyFont="1" applyFill="1" applyBorder="1" applyAlignment="1">
      <alignment horizontal="center" vertical="center" wrapText="1"/>
    </xf>
    <xf numFmtId="3" fontId="2" fillId="0" borderId="13" xfId="1" applyNumberFormat="1" applyFont="1" applyFill="1" applyBorder="1" applyAlignment="1">
      <alignment horizontal="center" vertical="center" wrapText="1"/>
    </xf>
    <xf numFmtId="166" fontId="10" fillId="10" borderId="48" xfId="1" applyNumberFormat="1" applyFont="1" applyFill="1" applyBorder="1" applyAlignment="1">
      <alignment horizontal="center" vertical="center" wrapText="1"/>
    </xf>
    <xf numFmtId="0" fontId="2" fillId="10" borderId="49" xfId="3" applyFont="1" applyFill="1" applyBorder="1" applyAlignment="1">
      <alignment horizontal="center" vertical="center" wrapText="1"/>
    </xf>
    <xf numFmtId="0" fontId="2" fillId="10" borderId="48" xfId="3" applyFont="1" applyFill="1" applyBorder="1" applyAlignment="1">
      <alignment horizontal="center" vertical="center" wrapText="1"/>
    </xf>
    <xf numFmtId="0" fontId="2" fillId="10" borderId="40" xfId="3" applyFont="1" applyFill="1" applyBorder="1" applyAlignment="1">
      <alignment horizontal="center" vertical="center" wrapText="1"/>
    </xf>
    <xf numFmtId="0" fontId="2" fillId="10" borderId="41" xfId="3" applyFont="1" applyFill="1" applyBorder="1" applyAlignment="1">
      <alignment horizontal="center" vertical="center" wrapText="1"/>
    </xf>
    <xf numFmtId="0" fontId="10" fillId="3" borderId="24" xfId="3" applyFont="1" applyFill="1" applyBorder="1" applyAlignment="1">
      <alignment horizontal="center" vertical="center" wrapText="1"/>
    </xf>
    <xf numFmtId="0" fontId="10" fillId="9" borderId="64" xfId="1" applyFont="1" applyFill="1" applyBorder="1" applyAlignment="1">
      <alignment horizontal="center" vertical="center" wrapText="1"/>
    </xf>
    <xf numFmtId="0" fontId="10" fillId="9" borderId="24" xfId="3" applyFont="1" applyFill="1" applyBorder="1" applyAlignment="1">
      <alignment horizontal="center" vertical="center" wrapText="1"/>
    </xf>
    <xf numFmtId="9" fontId="2" fillId="0" borderId="24" xfId="1" applyNumberFormat="1" applyFont="1" applyFill="1" applyBorder="1" applyAlignment="1">
      <alignment horizontal="center" vertical="center" wrapText="1"/>
    </xf>
    <xf numFmtId="0" fontId="10" fillId="2" borderId="49" xfId="3" applyFont="1" applyFill="1" applyBorder="1" applyAlignment="1">
      <alignment horizontal="center" vertical="center" wrapText="1"/>
    </xf>
    <xf numFmtId="3" fontId="10" fillId="0" borderId="69" xfId="1" applyNumberFormat="1" applyFont="1" applyFill="1" applyBorder="1" applyAlignment="1">
      <alignment horizontal="center" vertical="center" wrapText="1"/>
    </xf>
    <xf numFmtId="0" fontId="10" fillId="9" borderId="49" xfId="3" applyFont="1" applyFill="1" applyBorder="1" applyAlignment="1">
      <alignment horizontal="center" vertical="center" wrapText="1"/>
    </xf>
    <xf numFmtId="3" fontId="10" fillId="0" borderId="52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9" fontId="9" fillId="4" borderId="9" xfId="1" applyNumberFormat="1" applyFont="1" applyFill="1" applyBorder="1" applyAlignment="1">
      <alignment horizontal="center" vertical="center" wrapText="1"/>
    </xf>
    <xf numFmtId="9" fontId="9" fillId="4" borderId="10" xfId="1" applyNumberFormat="1" applyFont="1" applyFill="1" applyBorder="1" applyAlignment="1">
      <alignment horizontal="center" vertical="center" wrapText="1"/>
    </xf>
    <xf numFmtId="9" fontId="9" fillId="4" borderId="18" xfId="1" applyNumberFormat="1" applyFont="1" applyFill="1" applyBorder="1" applyAlignment="1">
      <alignment horizontal="center" vertical="center" wrapText="1"/>
    </xf>
    <xf numFmtId="165" fontId="24" fillId="0" borderId="19" xfId="2" applyNumberFormat="1" applyFont="1" applyBorder="1" applyAlignment="1">
      <alignment horizontal="center" vertical="center" wrapText="1"/>
    </xf>
    <xf numFmtId="165" fontId="24" fillId="0" borderId="20" xfId="2" applyNumberFormat="1" applyFont="1" applyBorder="1" applyAlignment="1">
      <alignment horizontal="center" vertical="center" wrapText="1"/>
    </xf>
    <xf numFmtId="165" fontId="24" fillId="0" borderId="21" xfId="2" applyNumberFormat="1" applyFont="1" applyBorder="1" applyAlignment="1">
      <alignment horizontal="center" vertical="center" wrapText="1"/>
    </xf>
    <xf numFmtId="4" fontId="25" fillId="9" borderId="0" xfId="3" applyNumberFormat="1" applyFont="1" applyFill="1" applyBorder="1" applyAlignment="1">
      <alignment horizontal="center" vertical="center" wrapText="1"/>
    </xf>
    <xf numFmtId="0" fontId="8" fillId="0" borderId="70" xfId="1" applyFont="1" applyBorder="1" applyAlignment="1">
      <alignment horizontal="center" vertical="center" wrapText="1"/>
    </xf>
    <xf numFmtId="9" fontId="10" fillId="0" borderId="12" xfId="1" applyNumberFormat="1" applyFont="1" applyFill="1" applyBorder="1" applyAlignment="1">
      <alignment horizontal="center" vertical="center" wrapText="1"/>
    </xf>
    <xf numFmtId="166" fontId="2" fillId="10" borderId="48" xfId="3" applyNumberFormat="1" applyFont="1" applyFill="1" applyBorder="1" applyAlignment="1">
      <alignment horizontal="center" vertical="center" wrapText="1"/>
    </xf>
    <xf numFmtId="167" fontId="8" fillId="0" borderId="0" xfId="1" applyNumberFormat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3" fontId="28" fillId="0" borderId="1" xfId="1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vertical="center" wrapText="1"/>
    </xf>
    <xf numFmtId="0" fontId="3" fillId="5" borderId="13" xfId="1" applyFont="1" applyFill="1" applyBorder="1" applyAlignment="1">
      <alignment horizontal="center" vertical="center" wrapText="1"/>
    </xf>
    <xf numFmtId="3" fontId="3" fillId="5" borderId="13" xfId="1" applyNumberFormat="1" applyFont="1" applyFill="1" applyBorder="1" applyAlignment="1">
      <alignment horizontal="center" vertical="center" wrapText="1"/>
    </xf>
    <xf numFmtId="0" fontId="3" fillId="5" borderId="20" xfId="1" applyFont="1" applyFill="1" applyBorder="1" applyAlignment="1">
      <alignment horizontal="center" vertical="center" wrapText="1"/>
    </xf>
    <xf numFmtId="165" fontId="10" fillId="5" borderId="20" xfId="2" applyNumberFormat="1" applyFont="1" applyFill="1" applyBorder="1" applyAlignment="1">
      <alignment horizontal="center" vertical="center" wrapText="1"/>
    </xf>
    <xf numFmtId="3" fontId="3" fillId="5" borderId="14" xfId="1" applyNumberFormat="1" applyFont="1" applyFill="1" applyBorder="1" applyAlignment="1">
      <alignment horizontal="center" vertical="center" wrapText="1"/>
    </xf>
    <xf numFmtId="0" fontId="10" fillId="0" borderId="25" xfId="3" applyFont="1" applyFill="1" applyBorder="1" applyAlignment="1">
      <alignment horizontal="center" vertical="center" wrapText="1"/>
    </xf>
    <xf numFmtId="0" fontId="10" fillId="0" borderId="34" xfId="3" applyFont="1" applyFill="1" applyBorder="1" applyAlignment="1">
      <alignment horizontal="center" vertical="center" wrapText="1"/>
    </xf>
    <xf numFmtId="0" fontId="10" fillId="0" borderId="42" xfId="3" applyFont="1" applyFill="1" applyBorder="1" applyAlignment="1">
      <alignment horizontal="center" vertical="center" wrapText="1"/>
    </xf>
    <xf numFmtId="3" fontId="10" fillId="0" borderId="37" xfId="1" applyNumberFormat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9" fillId="5" borderId="13" xfId="1" applyNumberFormat="1" applyFont="1" applyFill="1" applyBorder="1" applyAlignment="1">
      <alignment horizontal="center" vertical="center" wrapText="1"/>
    </xf>
    <xf numFmtId="3" fontId="9" fillId="5" borderId="14" xfId="1" applyNumberFormat="1" applyFont="1" applyFill="1" applyBorder="1" applyAlignment="1">
      <alignment horizontal="center" vertical="center" wrapText="1"/>
    </xf>
    <xf numFmtId="3" fontId="3" fillId="5" borderId="20" xfId="1" applyNumberFormat="1" applyFont="1" applyFill="1" applyBorder="1" applyAlignment="1">
      <alignment horizontal="center" vertical="center" wrapText="1"/>
    </xf>
    <xf numFmtId="3" fontId="3" fillId="5" borderId="21" xfId="1" applyNumberFormat="1" applyFont="1" applyFill="1" applyBorder="1" applyAlignment="1">
      <alignment horizontal="center" vertical="center" wrapText="1"/>
    </xf>
    <xf numFmtId="3" fontId="9" fillId="5" borderId="20" xfId="1" applyNumberFormat="1" applyFont="1" applyFill="1" applyBorder="1" applyAlignment="1">
      <alignment horizontal="center" vertical="center" wrapText="1"/>
    </xf>
    <xf numFmtId="3" fontId="9" fillId="5" borderId="21" xfId="1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3" fontId="10" fillId="4" borderId="0" xfId="1" applyNumberFormat="1" applyFont="1" applyFill="1" applyBorder="1" applyAlignment="1">
      <alignment horizontal="center" vertical="center" wrapText="1"/>
    </xf>
    <xf numFmtId="3" fontId="10" fillId="3" borderId="0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9" fontId="2" fillId="0" borderId="42" xfId="1" applyNumberFormat="1" applyFont="1" applyFill="1" applyBorder="1" applyAlignment="1">
      <alignment horizontal="center" vertical="center" wrapText="1"/>
    </xf>
    <xf numFmtId="9" fontId="2" fillId="0" borderId="43" xfId="1" applyNumberFormat="1" applyFont="1" applyFill="1" applyBorder="1" applyAlignment="1">
      <alignment horizontal="center" vertical="center" wrapText="1"/>
    </xf>
    <xf numFmtId="9" fontId="2" fillId="0" borderId="44" xfId="1" applyNumberFormat="1" applyFont="1" applyFill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9" fillId="0" borderId="73" xfId="1" applyFont="1" applyBorder="1" applyAlignment="1">
      <alignment horizontal="center" vertical="center" wrapText="1"/>
    </xf>
    <xf numFmtId="0" fontId="9" fillId="0" borderId="43" xfId="1" applyFont="1" applyBorder="1" applyAlignment="1">
      <alignment horizontal="center" vertical="center" wrapText="1"/>
    </xf>
    <xf numFmtId="0" fontId="9" fillId="0" borderId="4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center" wrapText="1"/>
    </xf>
    <xf numFmtId="0" fontId="7" fillId="0" borderId="0" xfId="1" applyFont="1" applyBorder="1" applyAlignment="1">
      <alignment horizontal="left" vertical="center" wrapText="1"/>
    </xf>
    <xf numFmtId="3" fontId="5" fillId="0" borderId="74" xfId="1" applyNumberFormat="1" applyFont="1" applyBorder="1" applyAlignment="1">
      <alignment horizontal="left" vertical="center" wrapText="1"/>
    </xf>
    <xf numFmtId="3" fontId="5" fillId="0" borderId="61" xfId="1" applyNumberFormat="1" applyFont="1" applyBorder="1" applyAlignment="1">
      <alignment horizontal="left" vertical="center" wrapText="1"/>
    </xf>
    <xf numFmtId="0" fontId="21" fillId="0" borderId="2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10" fillId="0" borderId="71" xfId="1" applyFont="1" applyBorder="1" applyAlignment="1">
      <alignment horizontal="center" vertical="center" wrapText="1"/>
    </xf>
    <xf numFmtId="0" fontId="10" fillId="0" borderId="72" xfId="1" applyFont="1" applyBorder="1" applyAlignment="1">
      <alignment horizontal="center" vertical="center" wrapText="1"/>
    </xf>
    <xf numFmtId="0" fontId="10" fillId="0" borderId="67" xfId="1" applyFont="1" applyBorder="1" applyAlignment="1">
      <alignment horizontal="center" vertical="center" wrapText="1"/>
    </xf>
    <xf numFmtId="3" fontId="10" fillId="0" borderId="18" xfId="1" applyNumberFormat="1" applyFont="1" applyBorder="1" applyAlignment="1">
      <alignment horizontal="center" vertical="center" wrapText="1"/>
    </xf>
    <xf numFmtId="3" fontId="10" fillId="0" borderId="45" xfId="1" applyNumberFormat="1" applyFont="1" applyBorder="1" applyAlignment="1">
      <alignment horizontal="center" vertical="center" wrapText="1"/>
    </xf>
    <xf numFmtId="9" fontId="10" fillId="7" borderId="17" xfId="1" applyNumberFormat="1" applyFont="1" applyFill="1" applyBorder="1" applyAlignment="1">
      <alignment horizontal="center" vertical="center" wrapText="1"/>
    </xf>
    <xf numFmtId="9" fontId="10" fillId="7" borderId="24" xfId="1" applyNumberFormat="1" applyFont="1" applyFill="1" applyBorder="1" applyAlignment="1">
      <alignment horizontal="center" vertical="center" wrapText="1"/>
    </xf>
    <xf numFmtId="165" fontId="22" fillId="8" borderId="42" xfId="2" applyNumberFormat="1" applyFont="1" applyFill="1" applyBorder="1" applyAlignment="1">
      <alignment horizontal="center" vertical="center" wrapText="1"/>
    </xf>
    <xf numFmtId="165" fontId="22" fillId="8" borderId="43" xfId="2" applyNumberFormat="1" applyFont="1" applyFill="1" applyBorder="1" applyAlignment="1">
      <alignment horizontal="center" vertical="center" wrapText="1"/>
    </xf>
    <xf numFmtId="165" fontId="22" fillId="8" borderId="44" xfId="2" applyNumberFormat="1" applyFont="1" applyFill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8" fillId="0" borderId="42" xfId="1" applyFont="1" applyBorder="1" applyAlignment="1">
      <alignment horizontal="center" vertical="center" wrapText="1"/>
    </xf>
    <xf numFmtId="0" fontId="8" fillId="0" borderId="44" xfId="1" applyFont="1" applyBorder="1" applyAlignment="1">
      <alignment horizontal="center" vertical="center" wrapText="1"/>
    </xf>
    <xf numFmtId="0" fontId="2" fillId="0" borderId="42" xfId="1" applyFont="1" applyFill="1" applyBorder="1" applyAlignment="1">
      <alignment horizontal="center" vertical="center" wrapText="1"/>
    </xf>
    <xf numFmtId="0" fontId="2" fillId="0" borderId="43" xfId="1" applyFont="1" applyFill="1" applyBorder="1" applyAlignment="1">
      <alignment horizontal="center" vertical="center" wrapText="1"/>
    </xf>
    <xf numFmtId="0" fontId="2" fillId="0" borderId="44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left" vertical="center" wrapText="1"/>
    </xf>
    <xf numFmtId="0" fontId="3" fillId="3" borderId="29" xfId="1" applyFont="1" applyFill="1" applyBorder="1" applyAlignment="1">
      <alignment horizontal="left" vertical="center" wrapText="1"/>
    </xf>
    <xf numFmtId="0" fontId="3" fillId="3" borderId="45" xfId="1" applyFont="1" applyFill="1" applyBorder="1" applyAlignment="1">
      <alignment horizontal="left" vertical="center" wrapText="1"/>
    </xf>
    <xf numFmtId="9" fontId="2" fillId="6" borderId="42" xfId="1" applyNumberFormat="1" applyFont="1" applyFill="1" applyBorder="1" applyAlignment="1">
      <alignment horizontal="center" vertical="center" wrapText="1"/>
    </xf>
    <xf numFmtId="9" fontId="2" fillId="6" borderId="43" xfId="1" applyNumberFormat="1" applyFont="1" applyFill="1" applyBorder="1" applyAlignment="1">
      <alignment horizontal="center" vertical="center" wrapText="1"/>
    </xf>
    <xf numFmtId="9" fontId="2" fillId="6" borderId="44" xfId="1" applyNumberFormat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3" fillId="3" borderId="29" xfId="1" applyFont="1" applyFill="1" applyBorder="1" applyAlignment="1">
      <alignment horizontal="center" vertical="center" wrapText="1"/>
    </xf>
    <xf numFmtId="0" fontId="3" fillId="3" borderId="45" xfId="1" applyFont="1" applyFill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56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left" vertical="center" wrapText="1"/>
    </xf>
    <xf numFmtId="0" fontId="3" fillId="5" borderId="34" xfId="1" applyFont="1" applyFill="1" applyBorder="1" applyAlignment="1">
      <alignment horizontal="left" vertical="center" wrapText="1"/>
    </xf>
    <xf numFmtId="0" fontId="3" fillId="5" borderId="35" xfId="1" applyFont="1" applyFill="1" applyBorder="1" applyAlignment="1">
      <alignment horizontal="left" vertical="center" wrapText="1"/>
    </xf>
    <xf numFmtId="0" fontId="3" fillId="5" borderId="50" xfId="1" applyFont="1" applyFill="1" applyBorder="1" applyAlignment="1">
      <alignment horizontal="left" vertical="center" wrapText="1"/>
    </xf>
    <xf numFmtId="0" fontId="3" fillId="5" borderId="25" xfId="1" applyFont="1" applyFill="1" applyBorder="1" applyAlignment="1">
      <alignment horizontal="left" vertical="center" wrapText="1"/>
    </xf>
    <xf numFmtId="0" fontId="3" fillId="5" borderId="26" xfId="1" applyFont="1" applyFill="1" applyBorder="1" applyAlignment="1">
      <alignment horizontal="left" vertical="center" wrapText="1"/>
    </xf>
    <xf numFmtId="0" fontId="3" fillId="5" borderId="57" xfId="1" applyFont="1" applyFill="1" applyBorder="1" applyAlignment="1">
      <alignment horizontal="left" vertical="center" wrapText="1"/>
    </xf>
    <xf numFmtId="0" fontId="9" fillId="5" borderId="34" xfId="1" applyFont="1" applyFill="1" applyBorder="1" applyAlignment="1">
      <alignment horizontal="left" vertical="center" wrapText="1"/>
    </xf>
    <xf numFmtId="0" fontId="9" fillId="5" borderId="35" xfId="1" applyFont="1" applyFill="1" applyBorder="1" applyAlignment="1">
      <alignment horizontal="left" vertical="center" wrapText="1"/>
    </xf>
    <xf numFmtId="0" fontId="9" fillId="5" borderId="50" xfId="1" applyFont="1" applyFill="1" applyBorder="1" applyAlignment="1">
      <alignment horizontal="left" vertical="center" wrapText="1"/>
    </xf>
    <xf numFmtId="0" fontId="9" fillId="5" borderId="25" xfId="1" applyFont="1" applyFill="1" applyBorder="1" applyAlignment="1">
      <alignment horizontal="left" vertical="center" wrapText="1"/>
    </xf>
    <xf numFmtId="0" fontId="9" fillId="5" borderId="26" xfId="1" applyFont="1" applyFill="1" applyBorder="1" applyAlignment="1">
      <alignment horizontal="left" vertical="center" wrapText="1"/>
    </xf>
    <xf numFmtId="0" fontId="9" fillId="5" borderId="57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14" fillId="0" borderId="0" xfId="1" applyFont="1" applyBorder="1" applyAlignment="1">
      <alignment horizontal="left" vertical="center" wrapText="1"/>
    </xf>
    <xf numFmtId="0" fontId="3" fillId="5" borderId="18" xfId="1" applyFont="1" applyFill="1" applyBorder="1" applyAlignment="1">
      <alignment horizontal="center" vertical="center" wrapText="1"/>
    </xf>
    <xf numFmtId="0" fontId="3" fillId="5" borderId="45" xfId="1" applyFont="1" applyFill="1" applyBorder="1" applyAlignment="1">
      <alignment horizontal="center" vertical="center" wrapText="1"/>
    </xf>
    <xf numFmtId="0" fontId="10" fillId="5" borderId="71" xfId="1" applyFont="1" applyFill="1" applyBorder="1" applyAlignment="1">
      <alignment horizontal="center" vertical="center" wrapText="1"/>
    </xf>
    <xf numFmtId="0" fontId="10" fillId="5" borderId="72" xfId="1" applyFont="1" applyFill="1" applyBorder="1" applyAlignment="1">
      <alignment horizontal="center" vertical="center" wrapText="1"/>
    </xf>
    <xf numFmtId="0" fontId="10" fillId="5" borderId="67" xfId="1" applyFont="1" applyFill="1" applyBorder="1" applyAlignment="1">
      <alignment horizontal="center" vertical="center" wrapText="1"/>
    </xf>
    <xf numFmtId="0" fontId="3" fillId="5" borderId="34" xfId="1" applyFont="1" applyFill="1" applyBorder="1" applyAlignment="1">
      <alignment horizontal="center" vertical="center" wrapText="1"/>
    </xf>
    <xf numFmtId="0" fontId="3" fillId="5" borderId="35" xfId="1" applyFont="1" applyFill="1" applyBorder="1" applyAlignment="1">
      <alignment horizontal="center" vertical="center" wrapText="1"/>
    </xf>
    <xf numFmtId="0" fontId="3" fillId="5" borderId="50" xfId="1" applyFont="1" applyFill="1" applyBorder="1" applyAlignment="1">
      <alignment horizontal="center" vertical="center" wrapText="1"/>
    </xf>
    <xf numFmtId="0" fontId="3" fillId="5" borderId="25" xfId="1" applyFont="1" applyFill="1" applyBorder="1" applyAlignment="1">
      <alignment horizontal="center" vertical="center" wrapText="1"/>
    </xf>
    <xf numFmtId="0" fontId="3" fillId="5" borderId="26" xfId="1" applyFont="1" applyFill="1" applyBorder="1" applyAlignment="1">
      <alignment horizontal="center" vertical="center" wrapText="1"/>
    </xf>
    <xf numFmtId="0" fontId="3" fillId="5" borderId="57" xfId="1" applyFont="1" applyFill="1" applyBorder="1" applyAlignment="1">
      <alignment horizontal="center" vertical="center" wrapText="1"/>
    </xf>
    <xf numFmtId="0" fontId="3" fillId="5" borderId="10" xfId="1" applyFont="1" applyFill="1" applyBorder="1" applyAlignment="1">
      <alignment horizontal="center" vertical="center" wrapText="1"/>
    </xf>
    <xf numFmtId="0" fontId="3" fillId="5" borderId="47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3" fillId="0" borderId="18" xfId="1" applyFont="1" applyBorder="1" applyAlignment="1">
      <alignment horizontal="left" vertical="center" wrapText="1"/>
    </xf>
    <xf numFmtId="0" fontId="3" fillId="0" borderId="29" xfId="1" applyFont="1" applyBorder="1" applyAlignment="1">
      <alignment horizontal="left" vertical="center" wrapText="1"/>
    </xf>
    <xf numFmtId="0" fontId="3" fillId="0" borderId="45" xfId="1" applyFont="1" applyBorder="1" applyAlignment="1">
      <alignment horizontal="left" vertical="center" wrapText="1"/>
    </xf>
    <xf numFmtId="3" fontId="5" fillId="0" borderId="1" xfId="1" applyNumberFormat="1" applyFont="1" applyBorder="1" applyAlignment="1">
      <alignment horizontal="left" vertical="center" wrapText="1"/>
    </xf>
    <xf numFmtId="0" fontId="21" fillId="0" borderId="0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3" fontId="10" fillId="0" borderId="14" xfId="1" applyNumberFormat="1" applyFont="1" applyBorder="1" applyAlignment="1">
      <alignment horizontal="center" vertical="center" wrapText="1"/>
    </xf>
    <xf numFmtId="3" fontId="10" fillId="0" borderId="21" xfId="1" applyNumberFormat="1" applyFont="1" applyBorder="1" applyAlignment="1">
      <alignment horizontal="center" vertical="center" wrapText="1"/>
    </xf>
    <xf numFmtId="0" fontId="10" fillId="7" borderId="24" xfId="1" applyFont="1" applyFill="1" applyBorder="1" applyAlignment="1">
      <alignment horizontal="center" vertical="center" wrapText="1"/>
    </xf>
    <xf numFmtId="165" fontId="22" fillId="8" borderId="25" xfId="2" applyNumberFormat="1" applyFont="1" applyFill="1" applyBorder="1" applyAlignment="1">
      <alignment horizontal="center" vertical="center" wrapText="1"/>
    </xf>
    <xf numFmtId="165" fontId="22" fillId="8" borderId="26" xfId="2" applyNumberFormat="1" applyFont="1" applyFill="1" applyBorder="1" applyAlignment="1">
      <alignment horizontal="center" vertical="center" wrapText="1"/>
    </xf>
    <xf numFmtId="165" fontId="22" fillId="8" borderId="27" xfId="2" applyNumberFormat="1" applyFont="1" applyFill="1" applyBorder="1" applyAlignment="1">
      <alignment horizontal="center" vertical="center" wrapText="1"/>
    </xf>
    <xf numFmtId="9" fontId="2" fillId="0" borderId="34" xfId="1" applyNumberFormat="1" applyFont="1" applyFill="1" applyBorder="1" applyAlignment="1">
      <alignment horizontal="center" vertical="center" wrapText="1"/>
    </xf>
    <xf numFmtId="9" fontId="2" fillId="0" borderId="35" xfId="1" applyNumberFormat="1" applyFont="1" applyFill="1" applyBorder="1" applyAlignment="1">
      <alignment horizontal="center" vertical="center" wrapText="1"/>
    </xf>
    <xf numFmtId="9" fontId="2" fillId="0" borderId="36" xfId="1" applyNumberFormat="1" applyFont="1" applyFill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9" fontId="2" fillId="6" borderId="34" xfId="1" applyNumberFormat="1" applyFont="1" applyFill="1" applyBorder="1" applyAlignment="1">
      <alignment horizontal="center" vertical="center" wrapText="1"/>
    </xf>
    <xf numFmtId="9" fontId="2" fillId="6" borderId="35" xfId="1" applyNumberFormat="1" applyFont="1" applyFill="1" applyBorder="1" applyAlignment="1">
      <alignment horizontal="center" vertical="center" wrapText="1"/>
    </xf>
    <xf numFmtId="9" fontId="2" fillId="6" borderId="36" xfId="1" applyNumberFormat="1" applyFont="1" applyFill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8" fillId="0" borderId="34" xfId="1" applyFont="1" applyBorder="1" applyAlignment="1">
      <alignment horizontal="center" vertical="center" wrapText="1"/>
    </xf>
    <xf numFmtId="0" fontId="8" fillId="0" borderId="46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left" vertical="center" wrapText="1"/>
    </xf>
    <xf numFmtId="0" fontId="3" fillId="5" borderId="12" xfId="1" applyFont="1" applyFill="1" applyBorder="1" applyAlignment="1">
      <alignment horizontal="left" vertical="center" wrapText="1"/>
    </xf>
    <xf numFmtId="0" fontId="3" fillId="5" borderId="13" xfId="1" applyFont="1" applyFill="1" applyBorder="1" applyAlignment="1">
      <alignment horizontal="left" vertical="center" wrapText="1"/>
    </xf>
    <xf numFmtId="0" fontId="3" fillId="5" borderId="19" xfId="1" applyFont="1" applyFill="1" applyBorder="1" applyAlignment="1">
      <alignment horizontal="left" vertical="center" wrapText="1"/>
    </xf>
    <xf numFmtId="0" fontId="3" fillId="5" borderId="20" xfId="1" applyFont="1" applyFill="1" applyBorder="1" applyAlignment="1">
      <alignment horizontal="left" vertical="center" wrapText="1"/>
    </xf>
    <xf numFmtId="0" fontId="9" fillId="5" borderId="12" xfId="1" applyFont="1" applyFill="1" applyBorder="1" applyAlignment="1">
      <alignment horizontal="left" vertical="center" wrapText="1"/>
    </xf>
    <xf numFmtId="0" fontId="9" fillId="5" borderId="13" xfId="1" applyFont="1" applyFill="1" applyBorder="1" applyAlignment="1">
      <alignment horizontal="left" vertical="center" wrapText="1"/>
    </xf>
    <xf numFmtId="0" fontId="9" fillId="5" borderId="19" xfId="1" applyFont="1" applyFill="1" applyBorder="1" applyAlignment="1">
      <alignment horizontal="left" vertical="center" wrapText="1"/>
    </xf>
    <xf numFmtId="0" fontId="9" fillId="5" borderId="20" xfId="1" applyFont="1" applyFill="1" applyBorder="1" applyAlignment="1">
      <alignment horizontal="left" vertical="center" wrapText="1"/>
    </xf>
    <xf numFmtId="0" fontId="3" fillId="5" borderId="12" xfId="1" applyFont="1" applyFill="1" applyBorder="1" applyAlignment="1">
      <alignment horizontal="center" vertical="center" wrapText="1"/>
    </xf>
    <xf numFmtId="0" fontId="3" fillId="5" borderId="13" xfId="1" applyFont="1" applyFill="1" applyBorder="1" applyAlignment="1">
      <alignment horizontal="center" vertical="center" wrapText="1"/>
    </xf>
    <xf numFmtId="0" fontId="3" fillId="5" borderId="19" xfId="1" applyFont="1" applyFill="1" applyBorder="1" applyAlignment="1">
      <alignment horizontal="center" vertical="center" wrapText="1"/>
    </xf>
    <xf numFmtId="0" fontId="3" fillId="5" borderId="20" xfId="1" applyFont="1" applyFill="1" applyBorder="1" applyAlignment="1">
      <alignment horizontal="center" vertical="center" wrapText="1"/>
    </xf>
    <xf numFmtId="0" fontId="10" fillId="5" borderId="13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left" vertical="center" wrapText="1"/>
    </xf>
    <xf numFmtId="3" fontId="2" fillId="0" borderId="0" xfId="1" applyNumberFormat="1" applyFont="1" applyBorder="1" applyAlignment="1">
      <alignment horizontal="left" vertical="center" wrapText="1"/>
    </xf>
    <xf numFmtId="9" fontId="10" fillId="9" borderId="6" xfId="1" applyNumberFormat="1" applyFont="1" applyFill="1" applyBorder="1" applyAlignment="1">
      <alignment horizontal="center" vertical="center" wrapText="1"/>
    </xf>
    <xf numFmtId="0" fontId="10" fillId="9" borderId="23" xfId="1" applyFont="1" applyFill="1" applyBorder="1" applyAlignment="1">
      <alignment horizontal="center" vertical="center" wrapText="1"/>
    </xf>
    <xf numFmtId="0" fontId="10" fillId="0" borderId="42" xfId="1" applyFont="1" applyFill="1" applyBorder="1" applyAlignment="1">
      <alignment horizontal="center" vertical="center" wrapText="1"/>
    </xf>
    <xf numFmtId="0" fontId="10" fillId="0" borderId="43" xfId="1" applyFont="1" applyFill="1" applyBorder="1" applyAlignment="1">
      <alignment horizontal="center" vertical="center" wrapText="1"/>
    </xf>
    <xf numFmtId="0" fontId="10" fillId="0" borderId="44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7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center" vertical="center" wrapText="1"/>
    </xf>
    <xf numFmtId="0" fontId="3" fillId="3" borderId="16" xfId="1" applyFont="1" applyFill="1" applyBorder="1" applyAlignment="1">
      <alignment horizontal="left" vertical="center" wrapText="1"/>
    </xf>
    <xf numFmtId="0" fontId="3" fillId="3" borderId="23" xfId="1" applyFont="1" applyFill="1" applyBorder="1" applyAlignment="1">
      <alignment horizontal="left" vertical="center" wrapText="1"/>
    </xf>
    <xf numFmtId="0" fontId="10" fillId="0" borderId="46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56" xfId="1" applyFont="1" applyFill="1" applyBorder="1" applyAlignment="1">
      <alignment horizontal="center" vertical="center" wrapText="1"/>
    </xf>
    <xf numFmtId="0" fontId="10" fillId="0" borderId="26" xfId="1" applyFont="1" applyFill="1" applyBorder="1" applyAlignment="1">
      <alignment horizontal="center" vertical="center" wrapText="1"/>
    </xf>
    <xf numFmtId="0" fontId="10" fillId="0" borderId="27" xfId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9" fontId="10" fillId="4" borderId="6" xfId="1" applyNumberFormat="1" applyFont="1" applyFill="1" applyBorder="1" applyAlignment="1">
      <alignment horizontal="center" vertical="center" wrapText="1"/>
    </xf>
    <xf numFmtId="0" fontId="10" fillId="4" borderId="23" xfId="1" applyFont="1" applyFill="1" applyBorder="1" applyAlignment="1">
      <alignment horizontal="center" vertical="center" wrapText="1"/>
    </xf>
    <xf numFmtId="0" fontId="10" fillId="0" borderId="25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/>
    </xf>
    <xf numFmtId="3" fontId="3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Прейскурант  2001 №2 об." xf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72;&#1090;&#1088;&#1080;&#1094;&#1072;_&#1055;&#1042;&#1056;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.опер.-осн_ГИС"/>
      <sheetName val="Уд.опер.-тайл_ГИС"/>
      <sheetName val="Уд.опер.-ч+а_ГИС"/>
      <sheetName val="Уд.опер.-осн_ПВР"/>
      <sheetName val="Уд.опер.-тайл_ПВР"/>
      <sheetName val="Уд.опер.-ч+а_ПВР "/>
      <sheetName val="ПВР_осн_деньги"/>
      <sheetName val="ПВР_тай_деньги"/>
      <sheetName val="ПВР_ч+а_деньги"/>
      <sheetName val="ЛОТ 1.501"/>
      <sheetName val="ЛОТ 2.501"/>
      <sheetName val="ЛОТ 3.501"/>
      <sheetName val="ЛОТ 4.501"/>
      <sheetName val="ЛОТ 5.501"/>
      <sheetName val="ЛОТ № 501.1."/>
      <sheetName val="ЛОТ № 501.2."/>
      <sheetName val="ЛОТ № 501.3."/>
      <sheetName val="ЛОТ № 501.4."/>
      <sheetName val="план 1.501"/>
      <sheetName val="план 2.501"/>
      <sheetName val="план 3.501"/>
      <sheetName val="план 4.501"/>
      <sheetName val="план 5.501"/>
      <sheetName val="ПВР_осн_ЛОТ_50%"/>
      <sheetName val="ПВР_осн_ЛОТ_30%"/>
      <sheetName val="ПВР_осн_ЛОТ_20%"/>
      <sheetName val="ПВР_тайл"/>
      <sheetName val="ПВР_ч+а"/>
    </sheetNames>
    <sheetDataSet>
      <sheetData sheetId="0"/>
      <sheetData sheetId="1"/>
      <sheetData sheetId="2"/>
      <sheetData sheetId="3"/>
      <sheetData sheetId="4">
        <row r="12">
          <cell r="AK12">
            <v>18</v>
          </cell>
        </row>
        <row r="18">
          <cell r="AK18">
            <v>24</v>
          </cell>
        </row>
        <row r="24">
          <cell r="AK24">
            <v>126</v>
          </cell>
        </row>
        <row r="30">
          <cell r="AK30">
            <v>16</v>
          </cell>
        </row>
        <row r="47">
          <cell r="AK47">
            <v>20</v>
          </cell>
        </row>
        <row r="59">
          <cell r="AK59">
            <v>315</v>
          </cell>
        </row>
        <row r="67">
          <cell r="AH67">
            <v>800</v>
          </cell>
        </row>
        <row r="69">
          <cell r="AH69">
            <v>1240</v>
          </cell>
        </row>
        <row r="71">
          <cell r="AH71">
            <v>2500</v>
          </cell>
        </row>
        <row r="72">
          <cell r="AH72">
            <v>1000</v>
          </cell>
        </row>
        <row r="73">
          <cell r="AH73">
            <v>500</v>
          </cell>
        </row>
        <row r="75">
          <cell r="AH75">
            <v>1680</v>
          </cell>
        </row>
        <row r="77">
          <cell r="AH77">
            <v>1000</v>
          </cell>
        </row>
        <row r="81">
          <cell r="AH81">
            <v>4</v>
          </cell>
        </row>
        <row r="82">
          <cell r="AH82">
            <v>4</v>
          </cell>
        </row>
        <row r="86">
          <cell r="AH86">
            <v>500</v>
          </cell>
        </row>
        <row r="87">
          <cell r="AH87">
            <v>500</v>
          </cell>
        </row>
        <row r="88">
          <cell r="AH88">
            <v>500</v>
          </cell>
        </row>
        <row r="89">
          <cell r="AH89">
            <v>1060</v>
          </cell>
        </row>
        <row r="90">
          <cell r="AH90">
            <v>160</v>
          </cell>
        </row>
        <row r="91">
          <cell r="AH91">
            <v>1060</v>
          </cell>
        </row>
        <row r="94">
          <cell r="AH94">
            <v>500</v>
          </cell>
        </row>
        <row r="95">
          <cell r="AH95">
            <v>500</v>
          </cell>
        </row>
        <row r="96">
          <cell r="AH96">
            <v>860</v>
          </cell>
        </row>
        <row r="99">
          <cell r="AH99">
            <v>2500</v>
          </cell>
        </row>
        <row r="100">
          <cell r="AH100">
            <v>2000</v>
          </cell>
        </row>
        <row r="104">
          <cell r="AH104">
            <v>200</v>
          </cell>
        </row>
        <row r="105">
          <cell r="AH105">
            <v>200</v>
          </cell>
        </row>
        <row r="108">
          <cell r="AH108">
            <v>6</v>
          </cell>
        </row>
        <row r="109">
          <cell r="AH109">
            <v>5</v>
          </cell>
        </row>
        <row r="110">
          <cell r="AH110">
            <v>5</v>
          </cell>
        </row>
        <row r="111">
          <cell r="AH111">
            <v>5</v>
          </cell>
        </row>
        <row r="113">
          <cell r="AH113">
            <v>1</v>
          </cell>
        </row>
        <row r="114">
          <cell r="AH114">
            <v>1</v>
          </cell>
        </row>
        <row r="115">
          <cell r="AH115">
            <v>3</v>
          </cell>
        </row>
        <row r="116">
          <cell r="AH116">
            <v>3</v>
          </cell>
        </row>
        <row r="117">
          <cell r="AH117">
            <v>3</v>
          </cell>
        </row>
        <row r="118">
          <cell r="AH118">
            <v>5</v>
          </cell>
        </row>
        <row r="121">
          <cell r="AH121">
            <v>400</v>
          </cell>
        </row>
        <row r="122">
          <cell r="AH122">
            <v>400</v>
          </cell>
        </row>
        <row r="123">
          <cell r="AH123">
            <v>1000</v>
          </cell>
        </row>
        <row r="125">
          <cell r="AH125">
            <v>1000</v>
          </cell>
        </row>
        <row r="131">
          <cell r="AH131">
            <v>440</v>
          </cell>
        </row>
        <row r="133">
          <cell r="AH133">
            <v>440</v>
          </cell>
        </row>
        <row r="136">
          <cell r="AH136">
            <v>100</v>
          </cell>
        </row>
        <row r="137">
          <cell r="AH137">
            <v>400</v>
          </cell>
        </row>
        <row r="139">
          <cell r="AH139">
            <v>250</v>
          </cell>
        </row>
        <row r="140">
          <cell r="AH140">
            <v>150</v>
          </cell>
        </row>
      </sheetData>
      <sheetData sheetId="5">
        <row r="12">
          <cell r="AK12">
            <v>13</v>
          </cell>
        </row>
        <row r="24">
          <cell r="AK24">
            <v>45</v>
          </cell>
        </row>
        <row r="30">
          <cell r="AK30">
            <v>5</v>
          </cell>
        </row>
        <row r="47">
          <cell r="AK47">
            <v>36</v>
          </cell>
        </row>
        <row r="59">
          <cell r="AK59">
            <v>101</v>
          </cell>
        </row>
        <row r="71">
          <cell r="AH71">
            <v>500</v>
          </cell>
        </row>
        <row r="75">
          <cell r="AH75">
            <v>350</v>
          </cell>
        </row>
        <row r="81">
          <cell r="AH81">
            <v>3</v>
          </cell>
        </row>
        <row r="82">
          <cell r="AH82">
            <v>3</v>
          </cell>
        </row>
        <row r="83">
          <cell r="V83">
            <v>3</v>
          </cell>
        </row>
        <row r="84">
          <cell r="V84">
            <v>3</v>
          </cell>
        </row>
        <row r="86">
          <cell r="AH86">
            <v>500</v>
          </cell>
        </row>
        <row r="87">
          <cell r="AH87">
            <v>500</v>
          </cell>
        </row>
        <row r="95">
          <cell r="AH95">
            <v>500</v>
          </cell>
        </row>
        <row r="97">
          <cell r="AH97">
            <v>100</v>
          </cell>
        </row>
        <row r="99">
          <cell r="AH99">
            <v>440</v>
          </cell>
        </row>
        <row r="100">
          <cell r="AH100">
            <v>100</v>
          </cell>
        </row>
        <row r="108">
          <cell r="AH108">
            <v>6</v>
          </cell>
        </row>
        <row r="109">
          <cell r="AH109">
            <v>5</v>
          </cell>
        </row>
        <row r="110">
          <cell r="AH110">
            <v>4</v>
          </cell>
        </row>
        <row r="111">
          <cell r="AH111">
            <v>6</v>
          </cell>
        </row>
        <row r="112">
          <cell r="AH112">
            <v>3</v>
          </cell>
        </row>
        <row r="113">
          <cell r="AH113">
            <v>1</v>
          </cell>
        </row>
        <row r="114">
          <cell r="AH114">
            <v>0</v>
          </cell>
        </row>
        <row r="115">
          <cell r="AH115">
            <v>1</v>
          </cell>
        </row>
        <row r="116">
          <cell r="AH116">
            <v>1</v>
          </cell>
        </row>
        <row r="117">
          <cell r="AH117">
            <v>1</v>
          </cell>
        </row>
        <row r="118">
          <cell r="AH118">
            <v>1</v>
          </cell>
        </row>
      </sheetData>
      <sheetData sheetId="6">
        <row r="9">
          <cell r="F9">
            <v>5</v>
          </cell>
          <cell r="G9">
            <v>7</v>
          </cell>
          <cell r="H9">
            <v>7</v>
          </cell>
          <cell r="I9">
            <v>5</v>
          </cell>
        </row>
        <row r="10">
          <cell r="F10">
            <v>8</v>
          </cell>
          <cell r="G10">
            <v>11</v>
          </cell>
          <cell r="H10">
            <v>11</v>
          </cell>
          <cell r="I10">
            <v>8</v>
          </cell>
        </row>
        <row r="11">
          <cell r="F11">
            <v>12</v>
          </cell>
          <cell r="G11">
            <v>19</v>
          </cell>
          <cell r="H11">
            <v>19</v>
          </cell>
          <cell r="I11">
            <v>12</v>
          </cell>
        </row>
        <row r="17">
          <cell r="F17">
            <v>1</v>
          </cell>
          <cell r="G17">
            <v>1</v>
          </cell>
          <cell r="H17">
            <v>1</v>
          </cell>
          <cell r="I17">
            <v>1</v>
          </cell>
        </row>
        <row r="18">
          <cell r="F18">
            <v>1</v>
          </cell>
          <cell r="I18">
            <v>1</v>
          </cell>
        </row>
        <row r="19">
          <cell r="G19">
            <v>3</v>
          </cell>
          <cell r="H19">
            <v>3</v>
          </cell>
        </row>
        <row r="21">
          <cell r="F21">
            <v>1</v>
          </cell>
          <cell r="G21">
            <v>1</v>
          </cell>
          <cell r="H21">
            <v>1</v>
          </cell>
          <cell r="I21">
            <v>1</v>
          </cell>
        </row>
        <row r="22">
          <cell r="F22">
            <v>1</v>
          </cell>
          <cell r="G22">
            <v>2</v>
          </cell>
          <cell r="H22">
            <v>2</v>
          </cell>
          <cell r="I22">
            <v>1</v>
          </cell>
        </row>
        <row r="23">
          <cell r="F23">
            <v>2</v>
          </cell>
          <cell r="G23">
            <v>3</v>
          </cell>
          <cell r="H23">
            <v>3</v>
          </cell>
          <cell r="I23">
            <v>1</v>
          </cell>
        </row>
        <row r="25">
          <cell r="F25">
            <v>1</v>
          </cell>
          <cell r="G25">
            <v>1</v>
          </cell>
          <cell r="H25">
            <v>1</v>
          </cell>
          <cell r="I25">
            <v>1</v>
          </cell>
        </row>
        <row r="26">
          <cell r="F26">
            <v>1</v>
          </cell>
          <cell r="G26">
            <v>2</v>
          </cell>
          <cell r="H26">
            <v>2</v>
          </cell>
          <cell r="I26">
            <v>1</v>
          </cell>
        </row>
        <row r="27">
          <cell r="F27">
            <v>2</v>
          </cell>
          <cell r="G27">
            <v>3</v>
          </cell>
          <cell r="H27">
            <v>3</v>
          </cell>
          <cell r="I27">
            <v>1</v>
          </cell>
        </row>
        <row r="29">
          <cell r="F29">
            <v>1</v>
          </cell>
          <cell r="G29">
            <v>1</v>
          </cell>
          <cell r="H29">
            <v>1</v>
          </cell>
          <cell r="I29">
            <v>1</v>
          </cell>
        </row>
        <row r="30">
          <cell r="F30">
            <v>1</v>
          </cell>
          <cell r="G30">
            <v>2</v>
          </cell>
          <cell r="H30">
            <v>2</v>
          </cell>
          <cell r="I30">
            <v>1</v>
          </cell>
        </row>
        <row r="31">
          <cell r="F31">
            <v>2</v>
          </cell>
          <cell r="G31">
            <v>2</v>
          </cell>
          <cell r="H31">
            <v>2</v>
          </cell>
          <cell r="I31">
            <v>2</v>
          </cell>
        </row>
        <row r="33">
          <cell r="F33">
            <v>1</v>
          </cell>
          <cell r="G33">
            <v>1</v>
          </cell>
          <cell r="H33">
            <v>1</v>
          </cell>
          <cell r="I33">
            <v>1</v>
          </cell>
        </row>
        <row r="34">
          <cell r="F34">
            <v>2</v>
          </cell>
          <cell r="G34">
            <v>2</v>
          </cell>
          <cell r="H34">
            <v>2</v>
          </cell>
          <cell r="I34">
            <v>2</v>
          </cell>
        </row>
        <row r="35">
          <cell r="F35">
            <v>2</v>
          </cell>
          <cell r="G35">
            <v>4</v>
          </cell>
          <cell r="H35">
            <v>4</v>
          </cell>
          <cell r="I35">
            <v>2</v>
          </cell>
        </row>
        <row r="37">
          <cell r="F37">
            <v>1</v>
          </cell>
          <cell r="G37">
            <v>1</v>
          </cell>
          <cell r="H37">
            <v>1</v>
          </cell>
          <cell r="I37">
            <v>1</v>
          </cell>
        </row>
        <row r="38">
          <cell r="F38">
            <v>2</v>
          </cell>
          <cell r="G38">
            <v>2</v>
          </cell>
          <cell r="H38">
            <v>2</v>
          </cell>
          <cell r="I38">
            <v>2</v>
          </cell>
        </row>
        <row r="39">
          <cell r="F39">
            <v>2</v>
          </cell>
          <cell r="G39">
            <v>4</v>
          </cell>
          <cell r="H39">
            <v>4</v>
          </cell>
          <cell r="I39">
            <v>2</v>
          </cell>
        </row>
        <row r="40">
          <cell r="F40">
            <v>5</v>
          </cell>
          <cell r="G40">
            <v>8</v>
          </cell>
          <cell r="H40">
            <v>8</v>
          </cell>
          <cell r="I40">
            <v>5</v>
          </cell>
        </row>
        <row r="41">
          <cell r="F41">
            <v>8</v>
          </cell>
          <cell r="G41">
            <v>12</v>
          </cell>
          <cell r="H41">
            <v>12</v>
          </cell>
          <cell r="I41">
            <v>8</v>
          </cell>
        </row>
        <row r="42">
          <cell r="F42">
            <v>14</v>
          </cell>
          <cell r="G42">
            <v>20</v>
          </cell>
          <cell r="H42">
            <v>20</v>
          </cell>
          <cell r="I42">
            <v>13</v>
          </cell>
        </row>
        <row r="45">
          <cell r="F45">
            <v>12</v>
          </cell>
          <cell r="G45">
            <v>18</v>
          </cell>
          <cell r="H45">
            <v>18</v>
          </cell>
          <cell r="I45">
            <v>12</v>
          </cell>
        </row>
        <row r="46">
          <cell r="F46">
            <v>18</v>
          </cell>
          <cell r="G46">
            <v>26</v>
          </cell>
          <cell r="H46">
            <v>26</v>
          </cell>
          <cell r="I46">
            <v>18</v>
          </cell>
        </row>
        <row r="47">
          <cell r="F47">
            <v>29</v>
          </cell>
          <cell r="G47">
            <v>44</v>
          </cell>
          <cell r="H47">
            <v>44</v>
          </cell>
          <cell r="I47">
            <v>29</v>
          </cell>
        </row>
        <row r="53">
          <cell r="F53">
            <v>2</v>
          </cell>
          <cell r="G53">
            <v>3</v>
          </cell>
          <cell r="H53">
            <v>3</v>
          </cell>
          <cell r="I53">
            <v>2</v>
          </cell>
        </row>
        <row r="54">
          <cell r="F54">
            <v>4</v>
          </cell>
          <cell r="G54">
            <v>5</v>
          </cell>
          <cell r="H54">
            <v>5</v>
          </cell>
          <cell r="I54">
            <v>4</v>
          </cell>
        </row>
        <row r="55">
          <cell r="F55">
            <v>6</v>
          </cell>
          <cell r="G55">
            <v>9</v>
          </cell>
          <cell r="H55">
            <v>9</v>
          </cell>
          <cell r="I55">
            <v>6</v>
          </cell>
        </row>
        <row r="57">
          <cell r="F57">
            <v>2</v>
          </cell>
          <cell r="G57">
            <v>3</v>
          </cell>
          <cell r="H57">
            <v>3</v>
          </cell>
          <cell r="I57">
            <v>2</v>
          </cell>
        </row>
        <row r="58">
          <cell r="F58">
            <v>3</v>
          </cell>
          <cell r="G58">
            <v>5</v>
          </cell>
          <cell r="H58">
            <v>5</v>
          </cell>
          <cell r="I58">
            <v>3</v>
          </cell>
        </row>
        <row r="59">
          <cell r="F59">
            <v>6</v>
          </cell>
          <cell r="G59">
            <v>9</v>
          </cell>
          <cell r="H59">
            <v>9</v>
          </cell>
          <cell r="I59">
            <v>5</v>
          </cell>
        </row>
        <row r="61">
          <cell r="F61">
            <v>2</v>
          </cell>
          <cell r="G61">
            <v>3</v>
          </cell>
          <cell r="H61">
            <v>3</v>
          </cell>
          <cell r="I61">
            <v>2</v>
          </cell>
        </row>
        <row r="62">
          <cell r="F62">
            <v>3</v>
          </cell>
          <cell r="G62">
            <v>5</v>
          </cell>
          <cell r="H62">
            <v>5</v>
          </cell>
          <cell r="I62">
            <v>3</v>
          </cell>
        </row>
        <row r="63">
          <cell r="F63">
            <v>5</v>
          </cell>
          <cell r="G63">
            <v>7</v>
          </cell>
          <cell r="H63">
            <v>7</v>
          </cell>
          <cell r="I63">
            <v>5</v>
          </cell>
        </row>
        <row r="65">
          <cell r="F65">
            <v>2</v>
          </cell>
          <cell r="G65">
            <v>3</v>
          </cell>
          <cell r="H65">
            <v>3</v>
          </cell>
          <cell r="I65">
            <v>2</v>
          </cell>
        </row>
        <row r="66">
          <cell r="F66">
            <v>3</v>
          </cell>
          <cell r="G66">
            <v>5</v>
          </cell>
          <cell r="H66">
            <v>5</v>
          </cell>
          <cell r="I66">
            <v>3</v>
          </cell>
        </row>
        <row r="67">
          <cell r="F67">
            <v>5</v>
          </cell>
          <cell r="G67">
            <v>7</v>
          </cell>
          <cell r="H67">
            <v>7</v>
          </cell>
          <cell r="I67">
            <v>4</v>
          </cell>
        </row>
        <row r="69">
          <cell r="F69">
            <v>1</v>
          </cell>
          <cell r="G69">
            <v>1</v>
          </cell>
          <cell r="H69">
            <v>1</v>
          </cell>
          <cell r="I69">
            <v>1</v>
          </cell>
        </row>
        <row r="70">
          <cell r="F70">
            <v>1</v>
          </cell>
          <cell r="G70">
            <v>2</v>
          </cell>
          <cell r="H70">
            <v>2</v>
          </cell>
          <cell r="I70">
            <v>1</v>
          </cell>
        </row>
        <row r="71">
          <cell r="F71">
            <v>2</v>
          </cell>
          <cell r="G71">
            <v>4</v>
          </cell>
          <cell r="H71">
            <v>4</v>
          </cell>
          <cell r="I71">
            <v>2</v>
          </cell>
        </row>
        <row r="73">
          <cell r="F73">
            <v>2</v>
          </cell>
          <cell r="G73">
            <v>3</v>
          </cell>
          <cell r="H73">
            <v>3</v>
          </cell>
          <cell r="I73">
            <v>2</v>
          </cell>
        </row>
        <row r="74">
          <cell r="F74">
            <v>3</v>
          </cell>
          <cell r="G74">
            <v>4</v>
          </cell>
          <cell r="H74">
            <v>4</v>
          </cell>
          <cell r="I74">
            <v>3</v>
          </cell>
        </row>
        <row r="75">
          <cell r="F75">
            <v>4</v>
          </cell>
          <cell r="G75">
            <v>7</v>
          </cell>
          <cell r="H75">
            <v>7</v>
          </cell>
          <cell r="I75">
            <v>4</v>
          </cell>
        </row>
        <row r="77">
          <cell r="F77">
            <v>2</v>
          </cell>
          <cell r="G77">
            <v>3</v>
          </cell>
          <cell r="H77">
            <v>3</v>
          </cell>
          <cell r="I77">
            <v>2</v>
          </cell>
        </row>
        <row r="78">
          <cell r="F78">
            <v>3</v>
          </cell>
          <cell r="G78">
            <v>4</v>
          </cell>
          <cell r="H78">
            <v>4</v>
          </cell>
          <cell r="I78">
            <v>2</v>
          </cell>
        </row>
        <row r="79">
          <cell r="F79">
            <v>4</v>
          </cell>
          <cell r="G79">
            <v>7</v>
          </cell>
          <cell r="H79">
            <v>7</v>
          </cell>
          <cell r="I79">
            <v>4</v>
          </cell>
        </row>
        <row r="81">
          <cell r="F81">
            <v>1</v>
          </cell>
          <cell r="G81">
            <v>1</v>
          </cell>
          <cell r="H81">
            <v>1</v>
          </cell>
          <cell r="I81">
            <v>1</v>
          </cell>
        </row>
        <row r="82">
          <cell r="F82">
            <v>1</v>
          </cell>
          <cell r="G82">
            <v>2</v>
          </cell>
          <cell r="H82">
            <v>2</v>
          </cell>
          <cell r="I82">
            <v>1</v>
          </cell>
        </row>
        <row r="83">
          <cell r="F83">
            <v>2</v>
          </cell>
          <cell r="G83">
            <v>3</v>
          </cell>
          <cell r="H83">
            <v>3</v>
          </cell>
          <cell r="I83">
            <v>2</v>
          </cell>
        </row>
        <row r="85">
          <cell r="F85">
            <v>0</v>
          </cell>
          <cell r="G85">
            <v>1</v>
          </cell>
          <cell r="H85">
            <v>1</v>
          </cell>
          <cell r="I85">
            <v>0</v>
          </cell>
        </row>
        <row r="86">
          <cell r="F86">
            <v>1</v>
          </cell>
          <cell r="G86">
            <v>1</v>
          </cell>
          <cell r="H86">
            <v>1</v>
          </cell>
          <cell r="I86">
            <v>1</v>
          </cell>
        </row>
        <row r="87">
          <cell r="F87">
            <v>1</v>
          </cell>
          <cell r="G87">
            <v>2</v>
          </cell>
          <cell r="H87">
            <v>2</v>
          </cell>
          <cell r="I87">
            <v>1</v>
          </cell>
        </row>
        <row r="88">
          <cell r="F88">
            <v>7</v>
          </cell>
          <cell r="G88">
            <v>11</v>
          </cell>
          <cell r="H88">
            <v>11</v>
          </cell>
          <cell r="I88">
            <v>7</v>
          </cell>
        </row>
        <row r="89">
          <cell r="F89">
            <v>11</v>
          </cell>
          <cell r="G89">
            <v>16</v>
          </cell>
          <cell r="H89">
            <v>16</v>
          </cell>
          <cell r="I89">
            <v>11</v>
          </cell>
        </row>
        <row r="90">
          <cell r="F90">
            <v>18</v>
          </cell>
          <cell r="G90">
            <v>26</v>
          </cell>
          <cell r="H90">
            <v>26</v>
          </cell>
          <cell r="I90">
            <v>18</v>
          </cell>
        </row>
        <row r="97">
          <cell r="F97">
            <v>32</v>
          </cell>
          <cell r="G97">
            <v>48</v>
          </cell>
          <cell r="H97">
            <v>48</v>
          </cell>
          <cell r="I97">
            <v>32</v>
          </cell>
        </row>
        <row r="98">
          <cell r="F98">
            <v>48</v>
          </cell>
          <cell r="G98">
            <v>72</v>
          </cell>
          <cell r="H98">
            <v>72</v>
          </cell>
          <cell r="I98">
            <v>48</v>
          </cell>
        </row>
        <row r="99">
          <cell r="F99">
            <v>80</v>
          </cell>
          <cell r="G99">
            <v>120</v>
          </cell>
          <cell r="H99">
            <v>120</v>
          </cell>
          <cell r="I99">
            <v>80</v>
          </cell>
        </row>
        <row r="101">
          <cell r="F101">
            <v>4</v>
          </cell>
          <cell r="G101">
            <v>6</v>
          </cell>
          <cell r="H101">
            <v>6</v>
          </cell>
          <cell r="I101">
            <v>4</v>
          </cell>
        </row>
        <row r="102">
          <cell r="F102">
            <v>6</v>
          </cell>
          <cell r="G102">
            <v>9</v>
          </cell>
          <cell r="H102">
            <v>9</v>
          </cell>
          <cell r="I102">
            <v>6</v>
          </cell>
        </row>
        <row r="103">
          <cell r="F103">
            <v>10</v>
          </cell>
          <cell r="G103">
            <v>15</v>
          </cell>
          <cell r="H103">
            <v>15</v>
          </cell>
          <cell r="I103">
            <v>10</v>
          </cell>
        </row>
        <row r="105">
          <cell r="F105">
            <v>119</v>
          </cell>
          <cell r="G105">
            <v>179</v>
          </cell>
          <cell r="H105">
            <v>179</v>
          </cell>
          <cell r="I105">
            <v>119</v>
          </cell>
        </row>
        <row r="106">
          <cell r="F106">
            <v>179</v>
          </cell>
          <cell r="G106">
            <v>268</v>
          </cell>
          <cell r="H106">
            <v>268</v>
          </cell>
          <cell r="I106">
            <v>179</v>
          </cell>
        </row>
        <row r="107">
          <cell r="F107">
            <v>298</v>
          </cell>
          <cell r="G107">
            <v>447</v>
          </cell>
          <cell r="H107">
            <v>447</v>
          </cell>
          <cell r="I107">
            <v>298</v>
          </cell>
        </row>
        <row r="109">
          <cell r="F109">
            <v>8</v>
          </cell>
          <cell r="G109">
            <v>12</v>
          </cell>
          <cell r="H109">
            <v>12</v>
          </cell>
          <cell r="I109">
            <v>8</v>
          </cell>
        </row>
        <row r="110">
          <cell r="F110">
            <v>12</v>
          </cell>
          <cell r="G110">
            <v>18</v>
          </cell>
          <cell r="H110">
            <v>18</v>
          </cell>
          <cell r="I110">
            <v>12</v>
          </cell>
        </row>
        <row r="111">
          <cell r="F111">
            <v>20</v>
          </cell>
          <cell r="G111">
            <v>30</v>
          </cell>
          <cell r="H111">
            <v>30</v>
          </cell>
          <cell r="I111">
            <v>20</v>
          </cell>
        </row>
        <row r="113">
          <cell r="F113">
            <v>132</v>
          </cell>
          <cell r="G113">
            <v>199</v>
          </cell>
          <cell r="H113">
            <v>199</v>
          </cell>
          <cell r="I113">
            <v>132</v>
          </cell>
        </row>
        <row r="114">
          <cell r="F114">
            <v>199</v>
          </cell>
          <cell r="G114">
            <v>298</v>
          </cell>
          <cell r="H114">
            <v>298</v>
          </cell>
          <cell r="I114">
            <v>199</v>
          </cell>
        </row>
        <row r="115">
          <cell r="F115">
            <v>331</v>
          </cell>
          <cell r="G115">
            <v>496</v>
          </cell>
          <cell r="H115">
            <v>496</v>
          </cell>
          <cell r="I115">
            <v>331</v>
          </cell>
        </row>
        <row r="117">
          <cell r="F117">
            <v>20</v>
          </cell>
          <cell r="G117">
            <v>30</v>
          </cell>
          <cell r="H117">
            <v>30</v>
          </cell>
          <cell r="I117">
            <v>20</v>
          </cell>
        </row>
        <row r="118">
          <cell r="F118">
            <v>30</v>
          </cell>
          <cell r="G118">
            <v>45</v>
          </cell>
          <cell r="H118">
            <v>45</v>
          </cell>
          <cell r="I118">
            <v>30</v>
          </cell>
        </row>
        <row r="119">
          <cell r="F119">
            <v>50</v>
          </cell>
          <cell r="G119">
            <v>75</v>
          </cell>
          <cell r="H119">
            <v>75</v>
          </cell>
          <cell r="I119">
            <v>50</v>
          </cell>
        </row>
        <row r="121">
          <cell r="F121">
            <v>93</v>
          </cell>
          <cell r="G121">
            <v>140</v>
          </cell>
          <cell r="H121">
            <v>140</v>
          </cell>
          <cell r="I121">
            <v>93</v>
          </cell>
        </row>
        <row r="122">
          <cell r="F122">
            <v>140</v>
          </cell>
          <cell r="G122">
            <v>210</v>
          </cell>
          <cell r="H122">
            <v>210</v>
          </cell>
          <cell r="I122">
            <v>140</v>
          </cell>
        </row>
        <row r="123">
          <cell r="F123">
            <v>233</v>
          </cell>
          <cell r="G123">
            <v>349</v>
          </cell>
          <cell r="H123">
            <v>349</v>
          </cell>
          <cell r="I123">
            <v>233</v>
          </cell>
        </row>
        <row r="125">
          <cell r="F125">
            <v>4</v>
          </cell>
          <cell r="G125">
            <v>6</v>
          </cell>
          <cell r="H125">
            <v>6</v>
          </cell>
          <cell r="I125">
            <v>4</v>
          </cell>
        </row>
        <row r="126">
          <cell r="F126">
            <v>6</v>
          </cell>
          <cell r="G126">
            <v>9</v>
          </cell>
          <cell r="H126">
            <v>9</v>
          </cell>
          <cell r="I126">
            <v>6</v>
          </cell>
        </row>
        <row r="127">
          <cell r="F127">
            <v>10</v>
          </cell>
          <cell r="G127">
            <v>15</v>
          </cell>
          <cell r="H127">
            <v>15</v>
          </cell>
          <cell r="I127">
            <v>10</v>
          </cell>
        </row>
        <row r="129">
          <cell r="F129">
            <v>4</v>
          </cell>
          <cell r="G129">
            <v>6</v>
          </cell>
          <cell r="H129">
            <v>6</v>
          </cell>
          <cell r="I129">
            <v>4</v>
          </cell>
        </row>
        <row r="130">
          <cell r="F130">
            <v>6</v>
          </cell>
          <cell r="G130">
            <v>9</v>
          </cell>
          <cell r="H130">
            <v>9</v>
          </cell>
          <cell r="I130">
            <v>6</v>
          </cell>
        </row>
        <row r="131">
          <cell r="F131">
            <v>10</v>
          </cell>
          <cell r="G131">
            <v>15</v>
          </cell>
          <cell r="H131">
            <v>15</v>
          </cell>
          <cell r="I131">
            <v>10</v>
          </cell>
        </row>
        <row r="133">
          <cell r="F133">
            <v>80</v>
          </cell>
          <cell r="G133">
            <v>120</v>
          </cell>
          <cell r="H133">
            <v>120</v>
          </cell>
          <cell r="I133">
            <v>80</v>
          </cell>
        </row>
        <row r="134">
          <cell r="F134">
            <v>120</v>
          </cell>
          <cell r="G134">
            <v>180</v>
          </cell>
          <cell r="H134">
            <v>180</v>
          </cell>
          <cell r="I134">
            <v>120</v>
          </cell>
        </row>
        <row r="135">
          <cell r="F135">
            <v>200</v>
          </cell>
          <cell r="G135">
            <v>300</v>
          </cell>
          <cell r="H135">
            <v>300</v>
          </cell>
          <cell r="I135">
            <v>200</v>
          </cell>
        </row>
        <row r="137">
          <cell r="F137">
            <v>20</v>
          </cell>
          <cell r="G137">
            <v>30</v>
          </cell>
          <cell r="H137">
            <v>30</v>
          </cell>
          <cell r="I137">
            <v>20</v>
          </cell>
        </row>
        <row r="138">
          <cell r="F138">
            <v>30</v>
          </cell>
          <cell r="G138">
            <v>45</v>
          </cell>
          <cell r="H138">
            <v>45</v>
          </cell>
          <cell r="I138">
            <v>30</v>
          </cell>
        </row>
        <row r="139">
          <cell r="F139">
            <v>50</v>
          </cell>
          <cell r="G139">
            <v>75</v>
          </cell>
          <cell r="H139">
            <v>75</v>
          </cell>
          <cell r="I139">
            <v>50</v>
          </cell>
        </row>
        <row r="141">
          <cell r="F141">
            <v>4</v>
          </cell>
          <cell r="G141">
            <v>6</v>
          </cell>
          <cell r="H141">
            <v>6</v>
          </cell>
          <cell r="I141">
            <v>4</v>
          </cell>
        </row>
        <row r="142">
          <cell r="F142">
            <v>6</v>
          </cell>
          <cell r="G142">
            <v>9</v>
          </cell>
          <cell r="H142">
            <v>9</v>
          </cell>
          <cell r="I142">
            <v>6</v>
          </cell>
        </row>
        <row r="143">
          <cell r="F143">
            <v>10</v>
          </cell>
          <cell r="G143">
            <v>15</v>
          </cell>
          <cell r="H143">
            <v>15</v>
          </cell>
          <cell r="I143">
            <v>10</v>
          </cell>
        </row>
        <row r="145">
          <cell r="F145">
            <v>4</v>
          </cell>
          <cell r="G145">
            <v>6</v>
          </cell>
          <cell r="H145">
            <v>6</v>
          </cell>
          <cell r="I145">
            <v>4</v>
          </cell>
        </row>
        <row r="146">
          <cell r="F146">
            <v>6</v>
          </cell>
          <cell r="G146">
            <v>9</v>
          </cell>
          <cell r="H146">
            <v>9</v>
          </cell>
          <cell r="I146">
            <v>6</v>
          </cell>
        </row>
        <row r="147">
          <cell r="F147">
            <v>10</v>
          </cell>
          <cell r="G147">
            <v>15</v>
          </cell>
          <cell r="H147">
            <v>15</v>
          </cell>
          <cell r="I147">
            <v>10</v>
          </cell>
        </row>
        <row r="149">
          <cell r="F149">
            <v>4</v>
          </cell>
          <cell r="G149">
            <v>6</v>
          </cell>
          <cell r="H149">
            <v>6</v>
          </cell>
          <cell r="I149">
            <v>4</v>
          </cell>
        </row>
        <row r="150">
          <cell r="F150">
            <v>6</v>
          </cell>
          <cell r="G150">
            <v>9</v>
          </cell>
          <cell r="H150">
            <v>9</v>
          </cell>
          <cell r="I150">
            <v>6</v>
          </cell>
        </row>
        <row r="151">
          <cell r="F151">
            <v>10</v>
          </cell>
          <cell r="G151">
            <v>15</v>
          </cell>
          <cell r="H151">
            <v>15</v>
          </cell>
          <cell r="I151">
            <v>10</v>
          </cell>
        </row>
        <row r="153">
          <cell r="F153">
            <v>62</v>
          </cell>
          <cell r="G153">
            <v>94</v>
          </cell>
          <cell r="H153">
            <v>94</v>
          </cell>
          <cell r="I153">
            <v>62</v>
          </cell>
        </row>
        <row r="154">
          <cell r="F154">
            <v>94</v>
          </cell>
          <cell r="G154">
            <v>140</v>
          </cell>
          <cell r="H154">
            <v>140</v>
          </cell>
          <cell r="I154">
            <v>94</v>
          </cell>
        </row>
        <row r="155">
          <cell r="F155">
            <v>156</v>
          </cell>
          <cell r="G155">
            <v>234</v>
          </cell>
          <cell r="H155">
            <v>234</v>
          </cell>
          <cell r="I155">
            <v>156</v>
          </cell>
        </row>
        <row r="157">
          <cell r="F157">
            <v>12</v>
          </cell>
          <cell r="G157">
            <v>18</v>
          </cell>
          <cell r="H157">
            <v>18</v>
          </cell>
          <cell r="I157">
            <v>12</v>
          </cell>
        </row>
        <row r="158">
          <cell r="F158">
            <v>18</v>
          </cell>
          <cell r="G158">
            <v>27</v>
          </cell>
          <cell r="H158">
            <v>27</v>
          </cell>
          <cell r="I158">
            <v>18</v>
          </cell>
        </row>
        <row r="159">
          <cell r="F159">
            <v>30</v>
          </cell>
          <cell r="G159">
            <v>45</v>
          </cell>
          <cell r="H159">
            <v>45</v>
          </cell>
          <cell r="I159">
            <v>30</v>
          </cell>
        </row>
        <row r="160">
          <cell r="F160">
            <v>48</v>
          </cell>
          <cell r="G160">
            <v>72</v>
          </cell>
          <cell r="H160">
            <v>72</v>
          </cell>
          <cell r="I160">
            <v>48</v>
          </cell>
        </row>
        <row r="161">
          <cell r="F161">
            <v>72</v>
          </cell>
          <cell r="G161">
            <v>109</v>
          </cell>
          <cell r="H161">
            <v>109</v>
          </cell>
          <cell r="I161">
            <v>73</v>
          </cell>
        </row>
        <row r="162">
          <cell r="F162">
            <v>121</v>
          </cell>
          <cell r="G162">
            <v>181</v>
          </cell>
          <cell r="H162">
            <v>181</v>
          </cell>
          <cell r="I162">
            <v>121</v>
          </cell>
        </row>
        <row r="165">
          <cell r="F165">
            <v>105</v>
          </cell>
          <cell r="G165">
            <v>157</v>
          </cell>
          <cell r="H165">
            <v>157</v>
          </cell>
          <cell r="I165">
            <v>105</v>
          </cell>
        </row>
        <row r="166">
          <cell r="F166">
            <v>157</v>
          </cell>
          <cell r="G166">
            <v>236</v>
          </cell>
          <cell r="H166">
            <v>236</v>
          </cell>
          <cell r="I166">
            <v>157</v>
          </cell>
        </row>
        <row r="167">
          <cell r="F167">
            <v>262</v>
          </cell>
          <cell r="G167">
            <v>392</v>
          </cell>
          <cell r="H167">
            <v>392</v>
          </cell>
          <cell r="I167">
            <v>262</v>
          </cell>
        </row>
        <row r="173">
          <cell r="F173">
            <v>188</v>
          </cell>
          <cell r="G173">
            <v>282</v>
          </cell>
          <cell r="H173">
            <v>282</v>
          </cell>
          <cell r="I173">
            <v>188</v>
          </cell>
        </row>
        <row r="174">
          <cell r="F174">
            <v>282</v>
          </cell>
          <cell r="G174">
            <v>423</v>
          </cell>
          <cell r="H174">
            <v>423</v>
          </cell>
          <cell r="I174">
            <v>282</v>
          </cell>
        </row>
        <row r="175">
          <cell r="F175">
            <v>470</v>
          </cell>
          <cell r="G175">
            <v>705</v>
          </cell>
          <cell r="H175">
            <v>705</v>
          </cell>
          <cell r="I175">
            <v>470</v>
          </cell>
        </row>
        <row r="177">
          <cell r="F177">
            <v>20</v>
          </cell>
          <cell r="G177">
            <v>30</v>
          </cell>
          <cell r="H177">
            <v>30</v>
          </cell>
          <cell r="I177">
            <v>20</v>
          </cell>
        </row>
        <row r="178">
          <cell r="F178">
            <v>30</v>
          </cell>
          <cell r="G178">
            <v>45</v>
          </cell>
          <cell r="H178">
            <v>45</v>
          </cell>
          <cell r="I178">
            <v>30</v>
          </cell>
        </row>
        <row r="179">
          <cell r="F179">
            <v>50</v>
          </cell>
          <cell r="G179">
            <v>75</v>
          </cell>
          <cell r="H179">
            <v>75</v>
          </cell>
          <cell r="I179">
            <v>50</v>
          </cell>
        </row>
        <row r="181">
          <cell r="F181">
            <v>120</v>
          </cell>
          <cell r="G181">
            <v>180</v>
          </cell>
          <cell r="H181">
            <v>180</v>
          </cell>
          <cell r="I181">
            <v>120</v>
          </cell>
        </row>
        <row r="182">
          <cell r="F182">
            <v>180</v>
          </cell>
          <cell r="G182">
            <v>270</v>
          </cell>
          <cell r="H182">
            <v>270</v>
          </cell>
          <cell r="I182">
            <v>180</v>
          </cell>
        </row>
        <row r="183">
          <cell r="F183">
            <v>300</v>
          </cell>
          <cell r="G183">
            <v>450</v>
          </cell>
          <cell r="H183">
            <v>450</v>
          </cell>
          <cell r="I183">
            <v>300</v>
          </cell>
        </row>
        <row r="185">
          <cell r="F185">
            <v>20</v>
          </cell>
          <cell r="G185">
            <v>30</v>
          </cell>
          <cell r="H185">
            <v>30</v>
          </cell>
          <cell r="I185">
            <v>20</v>
          </cell>
        </row>
        <row r="186">
          <cell r="F186">
            <v>30</v>
          </cell>
          <cell r="G186">
            <v>45</v>
          </cell>
          <cell r="H186">
            <v>45</v>
          </cell>
          <cell r="I186">
            <v>30</v>
          </cell>
        </row>
        <row r="187">
          <cell r="F187">
            <v>50</v>
          </cell>
          <cell r="G187">
            <v>75</v>
          </cell>
          <cell r="H187">
            <v>75</v>
          </cell>
          <cell r="I187">
            <v>50</v>
          </cell>
        </row>
        <row r="189">
          <cell r="F189">
            <v>160</v>
          </cell>
          <cell r="G189">
            <v>240</v>
          </cell>
          <cell r="H189">
            <v>240</v>
          </cell>
          <cell r="I189">
            <v>160</v>
          </cell>
        </row>
        <row r="190">
          <cell r="F190">
            <v>240</v>
          </cell>
          <cell r="G190">
            <v>360</v>
          </cell>
          <cell r="H190">
            <v>360</v>
          </cell>
          <cell r="I190">
            <v>240</v>
          </cell>
        </row>
        <row r="191">
          <cell r="F191">
            <v>400</v>
          </cell>
          <cell r="G191">
            <v>600</v>
          </cell>
          <cell r="H191">
            <v>600</v>
          </cell>
          <cell r="I191">
            <v>400</v>
          </cell>
        </row>
        <row r="193">
          <cell r="F193">
            <v>40</v>
          </cell>
          <cell r="G193">
            <v>60</v>
          </cell>
          <cell r="H193">
            <v>60</v>
          </cell>
          <cell r="I193">
            <v>40</v>
          </cell>
        </row>
        <row r="194">
          <cell r="F194">
            <v>60</v>
          </cell>
          <cell r="G194">
            <v>90</v>
          </cell>
          <cell r="H194">
            <v>90</v>
          </cell>
          <cell r="I194">
            <v>60</v>
          </cell>
        </row>
        <row r="195">
          <cell r="F195">
            <v>100</v>
          </cell>
          <cell r="G195">
            <v>150</v>
          </cell>
          <cell r="H195">
            <v>150</v>
          </cell>
          <cell r="I195">
            <v>100</v>
          </cell>
        </row>
        <row r="197">
          <cell r="F197">
            <v>80</v>
          </cell>
          <cell r="G197">
            <v>120</v>
          </cell>
          <cell r="H197">
            <v>120</v>
          </cell>
          <cell r="I197">
            <v>80</v>
          </cell>
        </row>
        <row r="198">
          <cell r="F198">
            <v>120</v>
          </cell>
          <cell r="G198">
            <v>180</v>
          </cell>
          <cell r="H198">
            <v>180</v>
          </cell>
          <cell r="I198">
            <v>120</v>
          </cell>
        </row>
        <row r="199">
          <cell r="F199">
            <v>200</v>
          </cell>
          <cell r="G199">
            <v>300</v>
          </cell>
          <cell r="H199">
            <v>300</v>
          </cell>
          <cell r="I199">
            <v>200</v>
          </cell>
        </row>
        <row r="201">
          <cell r="F201">
            <v>20</v>
          </cell>
          <cell r="G201">
            <v>30</v>
          </cell>
          <cell r="H201">
            <v>30</v>
          </cell>
          <cell r="I201">
            <v>20</v>
          </cell>
        </row>
        <row r="202">
          <cell r="F202">
            <v>30</v>
          </cell>
          <cell r="G202">
            <v>45</v>
          </cell>
          <cell r="H202">
            <v>45</v>
          </cell>
          <cell r="I202">
            <v>30</v>
          </cell>
        </row>
        <row r="203">
          <cell r="F203">
            <v>50</v>
          </cell>
          <cell r="G203">
            <v>75</v>
          </cell>
          <cell r="H203">
            <v>75</v>
          </cell>
          <cell r="I203">
            <v>50</v>
          </cell>
        </row>
        <row r="205">
          <cell r="F205">
            <v>40</v>
          </cell>
          <cell r="G205">
            <v>60</v>
          </cell>
          <cell r="H205">
            <v>60</v>
          </cell>
          <cell r="I205">
            <v>40</v>
          </cell>
        </row>
        <row r="206">
          <cell r="F206">
            <v>60</v>
          </cell>
          <cell r="G206">
            <v>90</v>
          </cell>
          <cell r="H206">
            <v>90</v>
          </cell>
          <cell r="I206">
            <v>60</v>
          </cell>
        </row>
        <row r="207">
          <cell r="F207">
            <v>100</v>
          </cell>
          <cell r="G207">
            <v>150</v>
          </cell>
          <cell r="H207">
            <v>150</v>
          </cell>
          <cell r="I207">
            <v>100</v>
          </cell>
        </row>
        <row r="209">
          <cell r="F209">
            <v>80</v>
          </cell>
          <cell r="G209">
            <v>120</v>
          </cell>
          <cell r="H209">
            <v>120</v>
          </cell>
          <cell r="I209">
            <v>80</v>
          </cell>
        </row>
        <row r="210">
          <cell r="F210">
            <v>120</v>
          </cell>
          <cell r="G210">
            <v>180</v>
          </cell>
          <cell r="H210">
            <v>180</v>
          </cell>
          <cell r="I210">
            <v>120</v>
          </cell>
        </row>
        <row r="211">
          <cell r="F211">
            <v>200</v>
          </cell>
          <cell r="G211">
            <v>300</v>
          </cell>
          <cell r="H211">
            <v>300</v>
          </cell>
          <cell r="I211">
            <v>200</v>
          </cell>
        </row>
        <row r="213">
          <cell r="F213">
            <v>80</v>
          </cell>
          <cell r="G213">
            <v>120</v>
          </cell>
          <cell r="H213">
            <v>120</v>
          </cell>
          <cell r="I213">
            <v>80</v>
          </cell>
        </row>
        <row r="214">
          <cell r="F214">
            <v>120</v>
          </cell>
          <cell r="G214">
            <v>180</v>
          </cell>
          <cell r="H214">
            <v>180</v>
          </cell>
          <cell r="I214">
            <v>120</v>
          </cell>
        </row>
        <row r="215">
          <cell r="F215">
            <v>200</v>
          </cell>
          <cell r="G215">
            <v>300</v>
          </cell>
          <cell r="H215">
            <v>300</v>
          </cell>
          <cell r="I215">
            <v>200</v>
          </cell>
        </row>
        <row r="217">
          <cell r="F217">
            <v>80</v>
          </cell>
          <cell r="G217">
            <v>120</v>
          </cell>
          <cell r="H217">
            <v>120</v>
          </cell>
          <cell r="I217">
            <v>80</v>
          </cell>
        </row>
        <row r="218">
          <cell r="F218">
            <v>120</v>
          </cell>
          <cell r="G218">
            <v>180</v>
          </cell>
          <cell r="H218">
            <v>180</v>
          </cell>
          <cell r="I218">
            <v>120</v>
          </cell>
        </row>
        <row r="219">
          <cell r="F219">
            <v>200</v>
          </cell>
          <cell r="G219">
            <v>300</v>
          </cell>
          <cell r="H219">
            <v>300</v>
          </cell>
          <cell r="I219">
            <v>200</v>
          </cell>
        </row>
        <row r="221">
          <cell r="F221">
            <v>120</v>
          </cell>
          <cell r="G221">
            <v>180</v>
          </cell>
          <cell r="H221">
            <v>180</v>
          </cell>
          <cell r="I221">
            <v>120</v>
          </cell>
        </row>
        <row r="222">
          <cell r="F222">
            <v>180</v>
          </cell>
          <cell r="G222">
            <v>270</v>
          </cell>
          <cell r="H222">
            <v>270</v>
          </cell>
          <cell r="I222">
            <v>180</v>
          </cell>
        </row>
        <row r="223">
          <cell r="F223">
            <v>300</v>
          </cell>
          <cell r="G223">
            <v>450</v>
          </cell>
          <cell r="H223">
            <v>450</v>
          </cell>
          <cell r="I223">
            <v>300</v>
          </cell>
        </row>
        <row r="225">
          <cell r="F225">
            <v>469</v>
          </cell>
          <cell r="G225">
            <v>703</v>
          </cell>
          <cell r="H225">
            <v>703</v>
          </cell>
          <cell r="I225">
            <v>468</v>
          </cell>
        </row>
        <row r="226">
          <cell r="F226">
            <v>703</v>
          </cell>
          <cell r="G226">
            <v>1055</v>
          </cell>
          <cell r="H226">
            <v>1055</v>
          </cell>
          <cell r="I226">
            <v>703</v>
          </cell>
        </row>
        <row r="227">
          <cell r="F227">
            <v>1171</v>
          </cell>
          <cell r="G227">
            <v>1757</v>
          </cell>
          <cell r="H227">
            <v>1757</v>
          </cell>
          <cell r="I227">
            <v>1171</v>
          </cell>
        </row>
        <row r="229">
          <cell r="F229">
            <v>130</v>
          </cell>
          <cell r="G229">
            <v>195</v>
          </cell>
          <cell r="H229">
            <v>195</v>
          </cell>
          <cell r="I229">
            <v>130</v>
          </cell>
        </row>
        <row r="230">
          <cell r="F230">
            <v>195</v>
          </cell>
          <cell r="G230">
            <v>293</v>
          </cell>
          <cell r="H230">
            <v>293</v>
          </cell>
          <cell r="I230">
            <v>195</v>
          </cell>
        </row>
        <row r="231">
          <cell r="F231">
            <v>325</v>
          </cell>
          <cell r="G231">
            <v>487</v>
          </cell>
          <cell r="H231">
            <v>487</v>
          </cell>
          <cell r="I231">
            <v>325</v>
          </cell>
        </row>
        <row r="233">
          <cell r="F233">
            <v>40</v>
          </cell>
          <cell r="G233">
            <v>60</v>
          </cell>
          <cell r="H233">
            <v>60</v>
          </cell>
          <cell r="I233">
            <v>40</v>
          </cell>
        </row>
        <row r="234">
          <cell r="F234">
            <v>60</v>
          </cell>
          <cell r="G234">
            <v>90</v>
          </cell>
          <cell r="H234">
            <v>90</v>
          </cell>
          <cell r="I234">
            <v>60</v>
          </cell>
        </row>
        <row r="235">
          <cell r="F235">
            <v>100</v>
          </cell>
          <cell r="G235">
            <v>150</v>
          </cell>
          <cell r="H235">
            <v>150</v>
          </cell>
          <cell r="I235">
            <v>100</v>
          </cell>
        </row>
        <row r="237">
          <cell r="F237">
            <v>475</v>
          </cell>
          <cell r="G237">
            <v>713</v>
          </cell>
          <cell r="H237">
            <v>713</v>
          </cell>
          <cell r="I237">
            <v>475</v>
          </cell>
        </row>
        <row r="238">
          <cell r="F238">
            <v>713</v>
          </cell>
          <cell r="G238">
            <v>1069</v>
          </cell>
          <cell r="H238">
            <v>1069</v>
          </cell>
          <cell r="I238">
            <v>713</v>
          </cell>
        </row>
        <row r="239">
          <cell r="F239">
            <v>1188</v>
          </cell>
          <cell r="G239">
            <v>1782</v>
          </cell>
          <cell r="H239">
            <v>1782</v>
          </cell>
          <cell r="I239">
            <v>1188</v>
          </cell>
        </row>
        <row r="241">
          <cell r="F241">
            <v>424</v>
          </cell>
          <cell r="G241">
            <v>637</v>
          </cell>
          <cell r="H241">
            <v>637</v>
          </cell>
          <cell r="I241">
            <v>424</v>
          </cell>
        </row>
        <row r="242">
          <cell r="F242">
            <v>637</v>
          </cell>
          <cell r="G242">
            <v>955</v>
          </cell>
          <cell r="H242">
            <v>955</v>
          </cell>
          <cell r="I242">
            <v>637</v>
          </cell>
        </row>
        <row r="243">
          <cell r="F243">
            <v>1061</v>
          </cell>
          <cell r="G243">
            <v>1591</v>
          </cell>
          <cell r="H243">
            <v>1591</v>
          </cell>
          <cell r="I243">
            <v>1061</v>
          </cell>
        </row>
        <row r="245">
          <cell r="F245">
            <v>20</v>
          </cell>
          <cell r="G245">
            <v>30</v>
          </cell>
          <cell r="H245">
            <v>30</v>
          </cell>
          <cell r="I245">
            <v>20</v>
          </cell>
        </row>
        <row r="246">
          <cell r="F246">
            <v>30</v>
          </cell>
          <cell r="G246">
            <v>45</v>
          </cell>
          <cell r="H246">
            <v>45</v>
          </cell>
          <cell r="I246">
            <v>30</v>
          </cell>
        </row>
        <row r="247">
          <cell r="F247">
            <v>50</v>
          </cell>
          <cell r="G247">
            <v>75</v>
          </cell>
          <cell r="H247">
            <v>75</v>
          </cell>
          <cell r="I247">
            <v>50</v>
          </cell>
        </row>
        <row r="249">
          <cell r="F249">
            <v>20</v>
          </cell>
          <cell r="G249">
            <v>30</v>
          </cell>
          <cell r="H249">
            <v>30</v>
          </cell>
          <cell r="I249">
            <v>20</v>
          </cell>
        </row>
        <row r="250">
          <cell r="F250">
            <v>30</v>
          </cell>
          <cell r="G250">
            <v>45</v>
          </cell>
          <cell r="H250">
            <v>45</v>
          </cell>
          <cell r="I250">
            <v>30</v>
          </cell>
        </row>
        <row r="251">
          <cell r="F251">
            <v>50</v>
          </cell>
          <cell r="G251">
            <v>75</v>
          </cell>
          <cell r="H251">
            <v>75</v>
          </cell>
          <cell r="I251">
            <v>50</v>
          </cell>
        </row>
        <row r="253">
          <cell r="F253">
            <v>120</v>
          </cell>
          <cell r="G253">
            <v>180</v>
          </cell>
          <cell r="H253">
            <v>180</v>
          </cell>
          <cell r="I253">
            <v>120</v>
          </cell>
        </row>
        <row r="254">
          <cell r="F254">
            <v>180</v>
          </cell>
          <cell r="G254">
            <v>270</v>
          </cell>
          <cell r="H254">
            <v>270</v>
          </cell>
          <cell r="I254">
            <v>180</v>
          </cell>
        </row>
        <row r="255">
          <cell r="F255">
            <v>300</v>
          </cell>
          <cell r="G255">
            <v>450</v>
          </cell>
          <cell r="H255">
            <v>450</v>
          </cell>
          <cell r="I255">
            <v>300</v>
          </cell>
        </row>
        <row r="257">
          <cell r="F257">
            <v>80</v>
          </cell>
          <cell r="G257">
            <v>120</v>
          </cell>
          <cell r="H257">
            <v>120</v>
          </cell>
          <cell r="I257">
            <v>80</v>
          </cell>
        </row>
        <row r="258">
          <cell r="F258">
            <v>120</v>
          </cell>
          <cell r="G258">
            <v>180</v>
          </cell>
          <cell r="H258">
            <v>180</v>
          </cell>
          <cell r="I258">
            <v>120</v>
          </cell>
        </row>
        <row r="259">
          <cell r="F259">
            <v>200</v>
          </cell>
          <cell r="G259">
            <v>300</v>
          </cell>
          <cell r="H259">
            <v>300</v>
          </cell>
          <cell r="I259">
            <v>200</v>
          </cell>
        </row>
        <row r="261">
          <cell r="F261">
            <v>147</v>
          </cell>
          <cell r="G261">
            <v>221</v>
          </cell>
          <cell r="H261">
            <v>221</v>
          </cell>
          <cell r="I261">
            <v>147</v>
          </cell>
        </row>
        <row r="262">
          <cell r="F262">
            <v>221</v>
          </cell>
          <cell r="G262">
            <v>331</v>
          </cell>
          <cell r="H262">
            <v>331</v>
          </cell>
          <cell r="I262">
            <v>221</v>
          </cell>
        </row>
        <row r="263">
          <cell r="F263">
            <v>368</v>
          </cell>
          <cell r="G263">
            <v>552</v>
          </cell>
          <cell r="H263">
            <v>552</v>
          </cell>
          <cell r="I263">
            <v>368</v>
          </cell>
        </row>
        <row r="265">
          <cell r="F265">
            <v>60</v>
          </cell>
          <cell r="G265">
            <v>90</v>
          </cell>
          <cell r="H265">
            <v>90</v>
          </cell>
          <cell r="I265">
            <v>60</v>
          </cell>
        </row>
        <row r="266">
          <cell r="F266">
            <v>90</v>
          </cell>
          <cell r="G266">
            <v>135</v>
          </cell>
          <cell r="H266">
            <v>135</v>
          </cell>
          <cell r="I266">
            <v>90</v>
          </cell>
        </row>
        <row r="267">
          <cell r="F267">
            <v>150</v>
          </cell>
          <cell r="G267">
            <v>225</v>
          </cell>
          <cell r="H267">
            <v>225</v>
          </cell>
          <cell r="I267">
            <v>150</v>
          </cell>
        </row>
        <row r="269">
          <cell r="F269">
            <v>128</v>
          </cell>
          <cell r="G269">
            <v>192</v>
          </cell>
          <cell r="H269">
            <v>192</v>
          </cell>
          <cell r="I269">
            <v>128</v>
          </cell>
        </row>
        <row r="270">
          <cell r="F270">
            <v>192</v>
          </cell>
          <cell r="G270">
            <v>288</v>
          </cell>
          <cell r="H270">
            <v>288</v>
          </cell>
          <cell r="I270">
            <v>192</v>
          </cell>
        </row>
        <row r="271">
          <cell r="F271">
            <v>320</v>
          </cell>
          <cell r="G271">
            <v>480</v>
          </cell>
          <cell r="H271">
            <v>480</v>
          </cell>
          <cell r="I271">
            <v>320</v>
          </cell>
        </row>
        <row r="273">
          <cell r="F273">
            <v>135</v>
          </cell>
          <cell r="G273">
            <v>203</v>
          </cell>
          <cell r="H273">
            <v>203</v>
          </cell>
          <cell r="I273">
            <v>135</v>
          </cell>
        </row>
        <row r="274">
          <cell r="F274">
            <v>203</v>
          </cell>
          <cell r="G274">
            <v>304</v>
          </cell>
          <cell r="H274">
            <v>304</v>
          </cell>
          <cell r="I274">
            <v>203</v>
          </cell>
        </row>
        <row r="275">
          <cell r="F275">
            <v>338</v>
          </cell>
          <cell r="G275">
            <v>507</v>
          </cell>
          <cell r="H275">
            <v>507</v>
          </cell>
          <cell r="I275">
            <v>338</v>
          </cell>
        </row>
        <row r="277">
          <cell r="F277">
            <v>28</v>
          </cell>
          <cell r="G277">
            <v>42</v>
          </cell>
          <cell r="H277">
            <v>42</v>
          </cell>
          <cell r="I277">
            <v>28</v>
          </cell>
        </row>
        <row r="278">
          <cell r="F278">
            <v>42</v>
          </cell>
          <cell r="G278">
            <v>63</v>
          </cell>
          <cell r="H278">
            <v>63</v>
          </cell>
          <cell r="I278">
            <v>42</v>
          </cell>
        </row>
        <row r="279">
          <cell r="F279">
            <v>70</v>
          </cell>
          <cell r="G279">
            <v>105</v>
          </cell>
          <cell r="H279">
            <v>105</v>
          </cell>
          <cell r="I279">
            <v>70</v>
          </cell>
        </row>
        <row r="281">
          <cell r="F281">
            <v>128</v>
          </cell>
          <cell r="G281">
            <v>192</v>
          </cell>
          <cell r="H281">
            <v>192</v>
          </cell>
          <cell r="I281">
            <v>128</v>
          </cell>
        </row>
        <row r="282">
          <cell r="F282">
            <v>192</v>
          </cell>
          <cell r="G282">
            <v>288</v>
          </cell>
          <cell r="H282">
            <v>288</v>
          </cell>
          <cell r="I282">
            <v>192</v>
          </cell>
        </row>
        <row r="283">
          <cell r="F283">
            <v>320</v>
          </cell>
          <cell r="G283">
            <v>480</v>
          </cell>
          <cell r="H283">
            <v>480</v>
          </cell>
          <cell r="I283">
            <v>320</v>
          </cell>
        </row>
        <row r="285">
          <cell r="F285">
            <v>28</v>
          </cell>
          <cell r="G285">
            <v>42</v>
          </cell>
          <cell r="H285">
            <v>42</v>
          </cell>
          <cell r="I285">
            <v>28</v>
          </cell>
        </row>
        <row r="286">
          <cell r="F286">
            <v>42</v>
          </cell>
          <cell r="G286">
            <v>63</v>
          </cell>
          <cell r="H286">
            <v>63</v>
          </cell>
          <cell r="I286">
            <v>42</v>
          </cell>
        </row>
        <row r="287">
          <cell r="F287">
            <v>70</v>
          </cell>
          <cell r="G287">
            <v>105</v>
          </cell>
          <cell r="H287">
            <v>105</v>
          </cell>
          <cell r="I287">
            <v>70</v>
          </cell>
        </row>
      </sheetData>
      <sheetData sheetId="7">
        <row r="88">
          <cell r="O88">
            <v>184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148"/>
  <sheetViews>
    <sheetView view="pageBreakPreview" topLeftCell="A127" zoomScale="60" zoomScaleNormal="80" workbookViewId="0">
      <selection activeCell="B144" sqref="B144:H144"/>
    </sheetView>
  </sheetViews>
  <sheetFormatPr defaultRowHeight="15.75" outlineLevelRow="1" x14ac:dyDescent="0.25"/>
  <cols>
    <col min="1" max="1" width="18.28515625" style="7" customWidth="1"/>
    <col min="2" max="2" width="35.42578125" style="1" customWidth="1"/>
    <col min="3" max="3" width="24.140625" style="1" customWidth="1"/>
    <col min="4" max="4" width="10.85546875" style="1" customWidth="1"/>
    <col min="5" max="5" width="11" style="1" customWidth="1"/>
    <col min="6" max="6" width="11.42578125" style="1" customWidth="1"/>
    <col min="7" max="7" width="12.7109375" style="1" customWidth="1"/>
    <col min="8" max="8" width="23.140625" style="1" customWidth="1"/>
    <col min="9" max="12" width="25.28515625" style="1" customWidth="1"/>
    <col min="13" max="13" width="25.28515625" style="10" customWidth="1"/>
    <col min="14" max="15" width="14.42578125" style="3" bestFit="1" customWidth="1"/>
    <col min="16" max="16" width="14.7109375" style="3" customWidth="1"/>
    <col min="17" max="254" width="9.140625" style="3"/>
    <col min="255" max="256" width="4.5703125" style="3" customWidth="1"/>
    <col min="257" max="257" width="18.28515625" style="3" customWidth="1"/>
    <col min="258" max="258" width="35.42578125" style="3" customWidth="1"/>
    <col min="259" max="259" width="24.140625" style="3" customWidth="1"/>
    <col min="260" max="260" width="10.85546875" style="3" customWidth="1"/>
    <col min="261" max="261" width="11" style="3" customWidth="1"/>
    <col min="262" max="262" width="11.42578125" style="3" customWidth="1"/>
    <col min="263" max="263" width="12.7109375" style="3" customWidth="1"/>
    <col min="264" max="264" width="23.140625" style="3" customWidth="1"/>
    <col min="265" max="268" width="15.7109375" style="3" customWidth="1"/>
    <col min="269" max="269" width="24.140625" style="3" customWidth="1"/>
    <col min="270" max="271" width="14.42578125" style="3" bestFit="1" customWidth="1"/>
    <col min="272" max="272" width="14.7109375" style="3" customWidth="1"/>
    <col min="273" max="510" width="9.140625" style="3"/>
    <col min="511" max="512" width="4.5703125" style="3" customWidth="1"/>
    <col min="513" max="513" width="18.28515625" style="3" customWidth="1"/>
    <col min="514" max="514" width="35.42578125" style="3" customWidth="1"/>
    <col min="515" max="515" width="24.140625" style="3" customWidth="1"/>
    <col min="516" max="516" width="10.85546875" style="3" customWidth="1"/>
    <col min="517" max="517" width="11" style="3" customWidth="1"/>
    <col min="518" max="518" width="11.42578125" style="3" customWidth="1"/>
    <col min="519" max="519" width="12.7109375" style="3" customWidth="1"/>
    <col min="520" max="520" width="23.140625" style="3" customWidth="1"/>
    <col min="521" max="524" width="15.7109375" style="3" customWidth="1"/>
    <col min="525" max="525" width="24.140625" style="3" customWidth="1"/>
    <col min="526" max="527" width="14.42578125" style="3" bestFit="1" customWidth="1"/>
    <col min="528" max="528" width="14.7109375" style="3" customWidth="1"/>
    <col min="529" max="766" width="9.140625" style="3"/>
    <col min="767" max="768" width="4.5703125" style="3" customWidth="1"/>
    <col min="769" max="769" width="18.28515625" style="3" customWidth="1"/>
    <col min="770" max="770" width="35.42578125" style="3" customWidth="1"/>
    <col min="771" max="771" width="24.140625" style="3" customWidth="1"/>
    <col min="772" max="772" width="10.85546875" style="3" customWidth="1"/>
    <col min="773" max="773" width="11" style="3" customWidth="1"/>
    <col min="774" max="774" width="11.42578125" style="3" customWidth="1"/>
    <col min="775" max="775" width="12.7109375" style="3" customWidth="1"/>
    <col min="776" max="776" width="23.140625" style="3" customWidth="1"/>
    <col min="777" max="780" width="15.7109375" style="3" customWidth="1"/>
    <col min="781" max="781" width="24.140625" style="3" customWidth="1"/>
    <col min="782" max="783" width="14.42578125" style="3" bestFit="1" customWidth="1"/>
    <col min="784" max="784" width="14.7109375" style="3" customWidth="1"/>
    <col min="785" max="1022" width="9.140625" style="3"/>
    <col min="1023" max="1024" width="4.5703125" style="3" customWidth="1"/>
    <col min="1025" max="1025" width="18.28515625" style="3" customWidth="1"/>
    <col min="1026" max="1026" width="35.42578125" style="3" customWidth="1"/>
    <col min="1027" max="1027" width="24.140625" style="3" customWidth="1"/>
    <col min="1028" max="1028" width="10.85546875" style="3" customWidth="1"/>
    <col min="1029" max="1029" width="11" style="3" customWidth="1"/>
    <col min="1030" max="1030" width="11.42578125" style="3" customWidth="1"/>
    <col min="1031" max="1031" width="12.7109375" style="3" customWidth="1"/>
    <col min="1032" max="1032" width="23.140625" style="3" customWidth="1"/>
    <col min="1033" max="1036" width="15.7109375" style="3" customWidth="1"/>
    <col min="1037" max="1037" width="24.140625" style="3" customWidth="1"/>
    <col min="1038" max="1039" width="14.42578125" style="3" bestFit="1" customWidth="1"/>
    <col min="1040" max="1040" width="14.7109375" style="3" customWidth="1"/>
    <col min="1041" max="1278" width="9.140625" style="3"/>
    <col min="1279" max="1280" width="4.5703125" style="3" customWidth="1"/>
    <col min="1281" max="1281" width="18.28515625" style="3" customWidth="1"/>
    <col min="1282" max="1282" width="35.42578125" style="3" customWidth="1"/>
    <col min="1283" max="1283" width="24.140625" style="3" customWidth="1"/>
    <col min="1284" max="1284" width="10.85546875" style="3" customWidth="1"/>
    <col min="1285" max="1285" width="11" style="3" customWidth="1"/>
    <col min="1286" max="1286" width="11.42578125" style="3" customWidth="1"/>
    <col min="1287" max="1287" width="12.7109375" style="3" customWidth="1"/>
    <col min="1288" max="1288" width="23.140625" style="3" customWidth="1"/>
    <col min="1289" max="1292" width="15.7109375" style="3" customWidth="1"/>
    <col min="1293" max="1293" width="24.140625" style="3" customWidth="1"/>
    <col min="1294" max="1295" width="14.42578125" style="3" bestFit="1" customWidth="1"/>
    <col min="1296" max="1296" width="14.7109375" style="3" customWidth="1"/>
    <col min="1297" max="1534" width="9.140625" style="3"/>
    <col min="1535" max="1536" width="4.5703125" style="3" customWidth="1"/>
    <col min="1537" max="1537" width="18.28515625" style="3" customWidth="1"/>
    <col min="1538" max="1538" width="35.42578125" style="3" customWidth="1"/>
    <col min="1539" max="1539" width="24.140625" style="3" customWidth="1"/>
    <col min="1540" max="1540" width="10.85546875" style="3" customWidth="1"/>
    <col min="1541" max="1541" width="11" style="3" customWidth="1"/>
    <col min="1542" max="1542" width="11.42578125" style="3" customWidth="1"/>
    <col min="1543" max="1543" width="12.7109375" style="3" customWidth="1"/>
    <col min="1544" max="1544" width="23.140625" style="3" customWidth="1"/>
    <col min="1545" max="1548" width="15.7109375" style="3" customWidth="1"/>
    <col min="1549" max="1549" width="24.140625" style="3" customWidth="1"/>
    <col min="1550" max="1551" width="14.42578125" style="3" bestFit="1" customWidth="1"/>
    <col min="1552" max="1552" width="14.7109375" style="3" customWidth="1"/>
    <col min="1553" max="1790" width="9.140625" style="3"/>
    <col min="1791" max="1792" width="4.5703125" style="3" customWidth="1"/>
    <col min="1793" max="1793" width="18.28515625" style="3" customWidth="1"/>
    <col min="1794" max="1794" width="35.42578125" style="3" customWidth="1"/>
    <col min="1795" max="1795" width="24.140625" style="3" customWidth="1"/>
    <col min="1796" max="1796" width="10.85546875" style="3" customWidth="1"/>
    <col min="1797" max="1797" width="11" style="3" customWidth="1"/>
    <col min="1798" max="1798" width="11.42578125" style="3" customWidth="1"/>
    <col min="1799" max="1799" width="12.7109375" style="3" customWidth="1"/>
    <col min="1800" max="1800" width="23.140625" style="3" customWidth="1"/>
    <col min="1801" max="1804" width="15.7109375" style="3" customWidth="1"/>
    <col min="1805" max="1805" width="24.140625" style="3" customWidth="1"/>
    <col min="1806" max="1807" width="14.42578125" style="3" bestFit="1" customWidth="1"/>
    <col min="1808" max="1808" width="14.7109375" style="3" customWidth="1"/>
    <col min="1809" max="2046" width="9.140625" style="3"/>
    <col min="2047" max="2048" width="4.5703125" style="3" customWidth="1"/>
    <col min="2049" max="2049" width="18.28515625" style="3" customWidth="1"/>
    <col min="2050" max="2050" width="35.42578125" style="3" customWidth="1"/>
    <col min="2051" max="2051" width="24.140625" style="3" customWidth="1"/>
    <col min="2052" max="2052" width="10.85546875" style="3" customWidth="1"/>
    <col min="2053" max="2053" width="11" style="3" customWidth="1"/>
    <col min="2054" max="2054" width="11.42578125" style="3" customWidth="1"/>
    <col min="2055" max="2055" width="12.7109375" style="3" customWidth="1"/>
    <col min="2056" max="2056" width="23.140625" style="3" customWidth="1"/>
    <col min="2057" max="2060" width="15.7109375" style="3" customWidth="1"/>
    <col min="2061" max="2061" width="24.140625" style="3" customWidth="1"/>
    <col min="2062" max="2063" width="14.42578125" style="3" bestFit="1" customWidth="1"/>
    <col min="2064" max="2064" width="14.7109375" style="3" customWidth="1"/>
    <col min="2065" max="2302" width="9.140625" style="3"/>
    <col min="2303" max="2304" width="4.5703125" style="3" customWidth="1"/>
    <col min="2305" max="2305" width="18.28515625" style="3" customWidth="1"/>
    <col min="2306" max="2306" width="35.42578125" style="3" customWidth="1"/>
    <col min="2307" max="2307" width="24.140625" style="3" customWidth="1"/>
    <col min="2308" max="2308" width="10.85546875" style="3" customWidth="1"/>
    <col min="2309" max="2309" width="11" style="3" customWidth="1"/>
    <col min="2310" max="2310" width="11.42578125" style="3" customWidth="1"/>
    <col min="2311" max="2311" width="12.7109375" style="3" customWidth="1"/>
    <col min="2312" max="2312" width="23.140625" style="3" customWidth="1"/>
    <col min="2313" max="2316" width="15.7109375" style="3" customWidth="1"/>
    <col min="2317" max="2317" width="24.140625" style="3" customWidth="1"/>
    <col min="2318" max="2319" width="14.42578125" style="3" bestFit="1" customWidth="1"/>
    <col min="2320" max="2320" width="14.7109375" style="3" customWidth="1"/>
    <col min="2321" max="2558" width="9.140625" style="3"/>
    <col min="2559" max="2560" width="4.5703125" style="3" customWidth="1"/>
    <col min="2561" max="2561" width="18.28515625" style="3" customWidth="1"/>
    <col min="2562" max="2562" width="35.42578125" style="3" customWidth="1"/>
    <col min="2563" max="2563" width="24.140625" style="3" customWidth="1"/>
    <col min="2564" max="2564" width="10.85546875" style="3" customWidth="1"/>
    <col min="2565" max="2565" width="11" style="3" customWidth="1"/>
    <col min="2566" max="2566" width="11.42578125" style="3" customWidth="1"/>
    <col min="2567" max="2567" width="12.7109375" style="3" customWidth="1"/>
    <col min="2568" max="2568" width="23.140625" style="3" customWidth="1"/>
    <col min="2569" max="2572" width="15.7109375" style="3" customWidth="1"/>
    <col min="2573" max="2573" width="24.140625" style="3" customWidth="1"/>
    <col min="2574" max="2575" width="14.42578125" style="3" bestFit="1" customWidth="1"/>
    <col min="2576" max="2576" width="14.7109375" style="3" customWidth="1"/>
    <col min="2577" max="2814" width="9.140625" style="3"/>
    <col min="2815" max="2816" width="4.5703125" style="3" customWidth="1"/>
    <col min="2817" max="2817" width="18.28515625" style="3" customWidth="1"/>
    <col min="2818" max="2818" width="35.42578125" style="3" customWidth="1"/>
    <col min="2819" max="2819" width="24.140625" style="3" customWidth="1"/>
    <col min="2820" max="2820" width="10.85546875" style="3" customWidth="1"/>
    <col min="2821" max="2821" width="11" style="3" customWidth="1"/>
    <col min="2822" max="2822" width="11.42578125" style="3" customWidth="1"/>
    <col min="2823" max="2823" width="12.7109375" style="3" customWidth="1"/>
    <col min="2824" max="2824" width="23.140625" style="3" customWidth="1"/>
    <col min="2825" max="2828" width="15.7109375" style="3" customWidth="1"/>
    <col min="2829" max="2829" width="24.140625" style="3" customWidth="1"/>
    <col min="2830" max="2831" width="14.42578125" style="3" bestFit="1" customWidth="1"/>
    <col min="2832" max="2832" width="14.7109375" style="3" customWidth="1"/>
    <col min="2833" max="3070" width="9.140625" style="3"/>
    <col min="3071" max="3072" width="4.5703125" style="3" customWidth="1"/>
    <col min="3073" max="3073" width="18.28515625" style="3" customWidth="1"/>
    <col min="3074" max="3074" width="35.42578125" style="3" customWidth="1"/>
    <col min="3075" max="3075" width="24.140625" style="3" customWidth="1"/>
    <col min="3076" max="3076" width="10.85546875" style="3" customWidth="1"/>
    <col min="3077" max="3077" width="11" style="3" customWidth="1"/>
    <col min="3078" max="3078" width="11.42578125" style="3" customWidth="1"/>
    <col min="3079" max="3079" width="12.7109375" style="3" customWidth="1"/>
    <col min="3080" max="3080" width="23.140625" style="3" customWidth="1"/>
    <col min="3081" max="3084" width="15.7109375" style="3" customWidth="1"/>
    <col min="3085" max="3085" width="24.140625" style="3" customWidth="1"/>
    <col min="3086" max="3087" width="14.42578125" style="3" bestFit="1" customWidth="1"/>
    <col min="3088" max="3088" width="14.7109375" style="3" customWidth="1"/>
    <col min="3089" max="3326" width="9.140625" style="3"/>
    <col min="3327" max="3328" width="4.5703125" style="3" customWidth="1"/>
    <col min="3329" max="3329" width="18.28515625" style="3" customWidth="1"/>
    <col min="3330" max="3330" width="35.42578125" style="3" customWidth="1"/>
    <col min="3331" max="3331" width="24.140625" style="3" customWidth="1"/>
    <col min="3332" max="3332" width="10.85546875" style="3" customWidth="1"/>
    <col min="3333" max="3333" width="11" style="3" customWidth="1"/>
    <col min="3334" max="3334" width="11.42578125" style="3" customWidth="1"/>
    <col min="3335" max="3335" width="12.7109375" style="3" customWidth="1"/>
    <col min="3336" max="3336" width="23.140625" style="3" customWidth="1"/>
    <col min="3337" max="3340" width="15.7109375" style="3" customWidth="1"/>
    <col min="3341" max="3341" width="24.140625" style="3" customWidth="1"/>
    <col min="3342" max="3343" width="14.42578125" style="3" bestFit="1" customWidth="1"/>
    <col min="3344" max="3344" width="14.7109375" style="3" customWidth="1"/>
    <col min="3345" max="3582" width="9.140625" style="3"/>
    <col min="3583" max="3584" width="4.5703125" style="3" customWidth="1"/>
    <col min="3585" max="3585" width="18.28515625" style="3" customWidth="1"/>
    <col min="3586" max="3586" width="35.42578125" style="3" customWidth="1"/>
    <col min="3587" max="3587" width="24.140625" style="3" customWidth="1"/>
    <col min="3588" max="3588" width="10.85546875" style="3" customWidth="1"/>
    <col min="3589" max="3589" width="11" style="3" customWidth="1"/>
    <col min="3590" max="3590" width="11.42578125" style="3" customWidth="1"/>
    <col min="3591" max="3591" width="12.7109375" style="3" customWidth="1"/>
    <col min="3592" max="3592" width="23.140625" style="3" customWidth="1"/>
    <col min="3593" max="3596" width="15.7109375" style="3" customWidth="1"/>
    <col min="3597" max="3597" width="24.140625" style="3" customWidth="1"/>
    <col min="3598" max="3599" width="14.42578125" style="3" bestFit="1" customWidth="1"/>
    <col min="3600" max="3600" width="14.7109375" style="3" customWidth="1"/>
    <col min="3601" max="3838" width="9.140625" style="3"/>
    <col min="3839" max="3840" width="4.5703125" style="3" customWidth="1"/>
    <col min="3841" max="3841" width="18.28515625" style="3" customWidth="1"/>
    <col min="3842" max="3842" width="35.42578125" style="3" customWidth="1"/>
    <col min="3843" max="3843" width="24.140625" style="3" customWidth="1"/>
    <col min="3844" max="3844" width="10.85546875" style="3" customWidth="1"/>
    <col min="3845" max="3845" width="11" style="3" customWidth="1"/>
    <col min="3846" max="3846" width="11.42578125" style="3" customWidth="1"/>
    <col min="3847" max="3847" width="12.7109375" style="3" customWidth="1"/>
    <col min="3848" max="3848" width="23.140625" style="3" customWidth="1"/>
    <col min="3849" max="3852" width="15.7109375" style="3" customWidth="1"/>
    <col min="3853" max="3853" width="24.140625" style="3" customWidth="1"/>
    <col min="3854" max="3855" width="14.42578125" style="3" bestFit="1" customWidth="1"/>
    <col min="3856" max="3856" width="14.7109375" style="3" customWidth="1"/>
    <col min="3857" max="4094" width="9.140625" style="3"/>
    <col min="4095" max="4096" width="4.5703125" style="3" customWidth="1"/>
    <col min="4097" max="4097" width="18.28515625" style="3" customWidth="1"/>
    <col min="4098" max="4098" width="35.42578125" style="3" customWidth="1"/>
    <col min="4099" max="4099" width="24.140625" style="3" customWidth="1"/>
    <col min="4100" max="4100" width="10.85546875" style="3" customWidth="1"/>
    <col min="4101" max="4101" width="11" style="3" customWidth="1"/>
    <col min="4102" max="4102" width="11.42578125" style="3" customWidth="1"/>
    <col min="4103" max="4103" width="12.7109375" style="3" customWidth="1"/>
    <col min="4104" max="4104" width="23.140625" style="3" customWidth="1"/>
    <col min="4105" max="4108" width="15.7109375" style="3" customWidth="1"/>
    <col min="4109" max="4109" width="24.140625" style="3" customWidth="1"/>
    <col min="4110" max="4111" width="14.42578125" style="3" bestFit="1" customWidth="1"/>
    <col min="4112" max="4112" width="14.7109375" style="3" customWidth="1"/>
    <col min="4113" max="4350" width="9.140625" style="3"/>
    <col min="4351" max="4352" width="4.5703125" style="3" customWidth="1"/>
    <col min="4353" max="4353" width="18.28515625" style="3" customWidth="1"/>
    <col min="4354" max="4354" width="35.42578125" style="3" customWidth="1"/>
    <col min="4355" max="4355" width="24.140625" style="3" customWidth="1"/>
    <col min="4356" max="4356" width="10.85546875" style="3" customWidth="1"/>
    <col min="4357" max="4357" width="11" style="3" customWidth="1"/>
    <col min="4358" max="4358" width="11.42578125" style="3" customWidth="1"/>
    <col min="4359" max="4359" width="12.7109375" style="3" customWidth="1"/>
    <col min="4360" max="4360" width="23.140625" style="3" customWidth="1"/>
    <col min="4361" max="4364" width="15.7109375" style="3" customWidth="1"/>
    <col min="4365" max="4365" width="24.140625" style="3" customWidth="1"/>
    <col min="4366" max="4367" width="14.42578125" style="3" bestFit="1" customWidth="1"/>
    <col min="4368" max="4368" width="14.7109375" style="3" customWidth="1"/>
    <col min="4369" max="4606" width="9.140625" style="3"/>
    <col min="4607" max="4608" width="4.5703125" style="3" customWidth="1"/>
    <col min="4609" max="4609" width="18.28515625" style="3" customWidth="1"/>
    <col min="4610" max="4610" width="35.42578125" style="3" customWidth="1"/>
    <col min="4611" max="4611" width="24.140625" style="3" customWidth="1"/>
    <col min="4612" max="4612" width="10.85546875" style="3" customWidth="1"/>
    <col min="4613" max="4613" width="11" style="3" customWidth="1"/>
    <col min="4614" max="4614" width="11.42578125" style="3" customWidth="1"/>
    <col min="4615" max="4615" width="12.7109375" style="3" customWidth="1"/>
    <col min="4616" max="4616" width="23.140625" style="3" customWidth="1"/>
    <col min="4617" max="4620" width="15.7109375" style="3" customWidth="1"/>
    <col min="4621" max="4621" width="24.140625" style="3" customWidth="1"/>
    <col min="4622" max="4623" width="14.42578125" style="3" bestFit="1" customWidth="1"/>
    <col min="4624" max="4624" width="14.7109375" style="3" customWidth="1"/>
    <col min="4625" max="4862" width="9.140625" style="3"/>
    <col min="4863" max="4864" width="4.5703125" style="3" customWidth="1"/>
    <col min="4865" max="4865" width="18.28515625" style="3" customWidth="1"/>
    <col min="4866" max="4866" width="35.42578125" style="3" customWidth="1"/>
    <col min="4867" max="4867" width="24.140625" style="3" customWidth="1"/>
    <col min="4868" max="4868" width="10.85546875" style="3" customWidth="1"/>
    <col min="4869" max="4869" width="11" style="3" customWidth="1"/>
    <col min="4870" max="4870" width="11.42578125" style="3" customWidth="1"/>
    <col min="4871" max="4871" width="12.7109375" style="3" customWidth="1"/>
    <col min="4872" max="4872" width="23.140625" style="3" customWidth="1"/>
    <col min="4873" max="4876" width="15.7109375" style="3" customWidth="1"/>
    <col min="4877" max="4877" width="24.140625" style="3" customWidth="1"/>
    <col min="4878" max="4879" width="14.42578125" style="3" bestFit="1" customWidth="1"/>
    <col min="4880" max="4880" width="14.7109375" style="3" customWidth="1"/>
    <col min="4881" max="5118" width="9.140625" style="3"/>
    <col min="5119" max="5120" width="4.5703125" style="3" customWidth="1"/>
    <col min="5121" max="5121" width="18.28515625" style="3" customWidth="1"/>
    <col min="5122" max="5122" width="35.42578125" style="3" customWidth="1"/>
    <col min="5123" max="5123" width="24.140625" style="3" customWidth="1"/>
    <col min="5124" max="5124" width="10.85546875" style="3" customWidth="1"/>
    <col min="5125" max="5125" width="11" style="3" customWidth="1"/>
    <col min="5126" max="5126" width="11.42578125" style="3" customWidth="1"/>
    <col min="5127" max="5127" width="12.7109375" style="3" customWidth="1"/>
    <col min="5128" max="5128" width="23.140625" style="3" customWidth="1"/>
    <col min="5129" max="5132" width="15.7109375" style="3" customWidth="1"/>
    <col min="5133" max="5133" width="24.140625" style="3" customWidth="1"/>
    <col min="5134" max="5135" width="14.42578125" style="3" bestFit="1" customWidth="1"/>
    <col min="5136" max="5136" width="14.7109375" style="3" customWidth="1"/>
    <col min="5137" max="5374" width="9.140625" style="3"/>
    <col min="5375" max="5376" width="4.5703125" style="3" customWidth="1"/>
    <col min="5377" max="5377" width="18.28515625" style="3" customWidth="1"/>
    <col min="5378" max="5378" width="35.42578125" style="3" customWidth="1"/>
    <col min="5379" max="5379" width="24.140625" style="3" customWidth="1"/>
    <col min="5380" max="5380" width="10.85546875" style="3" customWidth="1"/>
    <col min="5381" max="5381" width="11" style="3" customWidth="1"/>
    <col min="5382" max="5382" width="11.42578125" style="3" customWidth="1"/>
    <col min="5383" max="5383" width="12.7109375" style="3" customWidth="1"/>
    <col min="5384" max="5384" width="23.140625" style="3" customWidth="1"/>
    <col min="5385" max="5388" width="15.7109375" style="3" customWidth="1"/>
    <col min="5389" max="5389" width="24.140625" style="3" customWidth="1"/>
    <col min="5390" max="5391" width="14.42578125" style="3" bestFit="1" customWidth="1"/>
    <col min="5392" max="5392" width="14.7109375" style="3" customWidth="1"/>
    <col min="5393" max="5630" width="9.140625" style="3"/>
    <col min="5631" max="5632" width="4.5703125" style="3" customWidth="1"/>
    <col min="5633" max="5633" width="18.28515625" style="3" customWidth="1"/>
    <col min="5634" max="5634" width="35.42578125" style="3" customWidth="1"/>
    <col min="5635" max="5635" width="24.140625" style="3" customWidth="1"/>
    <col min="5636" max="5636" width="10.85546875" style="3" customWidth="1"/>
    <col min="5637" max="5637" width="11" style="3" customWidth="1"/>
    <col min="5638" max="5638" width="11.42578125" style="3" customWidth="1"/>
    <col min="5639" max="5639" width="12.7109375" style="3" customWidth="1"/>
    <col min="5640" max="5640" width="23.140625" style="3" customWidth="1"/>
    <col min="5641" max="5644" width="15.7109375" style="3" customWidth="1"/>
    <col min="5645" max="5645" width="24.140625" style="3" customWidth="1"/>
    <col min="5646" max="5647" width="14.42578125" style="3" bestFit="1" customWidth="1"/>
    <col min="5648" max="5648" width="14.7109375" style="3" customWidth="1"/>
    <col min="5649" max="5886" width="9.140625" style="3"/>
    <col min="5887" max="5888" width="4.5703125" style="3" customWidth="1"/>
    <col min="5889" max="5889" width="18.28515625" style="3" customWidth="1"/>
    <col min="5890" max="5890" width="35.42578125" style="3" customWidth="1"/>
    <col min="5891" max="5891" width="24.140625" style="3" customWidth="1"/>
    <col min="5892" max="5892" width="10.85546875" style="3" customWidth="1"/>
    <col min="5893" max="5893" width="11" style="3" customWidth="1"/>
    <col min="5894" max="5894" width="11.42578125" style="3" customWidth="1"/>
    <col min="5895" max="5895" width="12.7109375" style="3" customWidth="1"/>
    <col min="5896" max="5896" width="23.140625" style="3" customWidth="1"/>
    <col min="5897" max="5900" width="15.7109375" style="3" customWidth="1"/>
    <col min="5901" max="5901" width="24.140625" style="3" customWidth="1"/>
    <col min="5902" max="5903" width="14.42578125" style="3" bestFit="1" customWidth="1"/>
    <col min="5904" max="5904" width="14.7109375" style="3" customWidth="1"/>
    <col min="5905" max="6142" width="9.140625" style="3"/>
    <col min="6143" max="6144" width="4.5703125" style="3" customWidth="1"/>
    <col min="6145" max="6145" width="18.28515625" style="3" customWidth="1"/>
    <col min="6146" max="6146" width="35.42578125" style="3" customWidth="1"/>
    <col min="6147" max="6147" width="24.140625" style="3" customWidth="1"/>
    <col min="6148" max="6148" width="10.85546875" style="3" customWidth="1"/>
    <col min="6149" max="6149" width="11" style="3" customWidth="1"/>
    <col min="6150" max="6150" width="11.42578125" style="3" customWidth="1"/>
    <col min="6151" max="6151" width="12.7109375" style="3" customWidth="1"/>
    <col min="6152" max="6152" width="23.140625" style="3" customWidth="1"/>
    <col min="6153" max="6156" width="15.7109375" style="3" customWidth="1"/>
    <col min="6157" max="6157" width="24.140625" style="3" customWidth="1"/>
    <col min="6158" max="6159" width="14.42578125" style="3" bestFit="1" customWidth="1"/>
    <col min="6160" max="6160" width="14.7109375" style="3" customWidth="1"/>
    <col min="6161" max="6398" width="9.140625" style="3"/>
    <col min="6399" max="6400" width="4.5703125" style="3" customWidth="1"/>
    <col min="6401" max="6401" width="18.28515625" style="3" customWidth="1"/>
    <col min="6402" max="6402" width="35.42578125" style="3" customWidth="1"/>
    <col min="6403" max="6403" width="24.140625" style="3" customWidth="1"/>
    <col min="6404" max="6404" width="10.85546875" style="3" customWidth="1"/>
    <col min="6405" max="6405" width="11" style="3" customWidth="1"/>
    <col min="6406" max="6406" width="11.42578125" style="3" customWidth="1"/>
    <col min="6407" max="6407" width="12.7109375" style="3" customWidth="1"/>
    <col min="6408" max="6408" width="23.140625" style="3" customWidth="1"/>
    <col min="6409" max="6412" width="15.7109375" style="3" customWidth="1"/>
    <col min="6413" max="6413" width="24.140625" style="3" customWidth="1"/>
    <col min="6414" max="6415" width="14.42578125" style="3" bestFit="1" customWidth="1"/>
    <col min="6416" max="6416" width="14.7109375" style="3" customWidth="1"/>
    <col min="6417" max="6654" width="9.140625" style="3"/>
    <col min="6655" max="6656" width="4.5703125" style="3" customWidth="1"/>
    <col min="6657" max="6657" width="18.28515625" style="3" customWidth="1"/>
    <col min="6658" max="6658" width="35.42578125" style="3" customWidth="1"/>
    <col min="6659" max="6659" width="24.140625" style="3" customWidth="1"/>
    <col min="6660" max="6660" width="10.85546875" style="3" customWidth="1"/>
    <col min="6661" max="6661" width="11" style="3" customWidth="1"/>
    <col min="6662" max="6662" width="11.42578125" style="3" customWidth="1"/>
    <col min="6663" max="6663" width="12.7109375" style="3" customWidth="1"/>
    <col min="6664" max="6664" width="23.140625" style="3" customWidth="1"/>
    <col min="6665" max="6668" width="15.7109375" style="3" customWidth="1"/>
    <col min="6669" max="6669" width="24.140625" style="3" customWidth="1"/>
    <col min="6670" max="6671" width="14.42578125" style="3" bestFit="1" customWidth="1"/>
    <col min="6672" max="6672" width="14.7109375" style="3" customWidth="1"/>
    <col min="6673" max="6910" width="9.140625" style="3"/>
    <col min="6911" max="6912" width="4.5703125" style="3" customWidth="1"/>
    <col min="6913" max="6913" width="18.28515625" style="3" customWidth="1"/>
    <col min="6914" max="6914" width="35.42578125" style="3" customWidth="1"/>
    <col min="6915" max="6915" width="24.140625" style="3" customWidth="1"/>
    <col min="6916" max="6916" width="10.85546875" style="3" customWidth="1"/>
    <col min="6917" max="6917" width="11" style="3" customWidth="1"/>
    <col min="6918" max="6918" width="11.42578125" style="3" customWidth="1"/>
    <col min="6919" max="6919" width="12.7109375" style="3" customWidth="1"/>
    <col min="6920" max="6920" width="23.140625" style="3" customWidth="1"/>
    <col min="6921" max="6924" width="15.7109375" style="3" customWidth="1"/>
    <col min="6925" max="6925" width="24.140625" style="3" customWidth="1"/>
    <col min="6926" max="6927" width="14.42578125" style="3" bestFit="1" customWidth="1"/>
    <col min="6928" max="6928" width="14.7109375" style="3" customWidth="1"/>
    <col min="6929" max="7166" width="9.140625" style="3"/>
    <col min="7167" max="7168" width="4.5703125" style="3" customWidth="1"/>
    <col min="7169" max="7169" width="18.28515625" style="3" customWidth="1"/>
    <col min="7170" max="7170" width="35.42578125" style="3" customWidth="1"/>
    <col min="7171" max="7171" width="24.140625" style="3" customWidth="1"/>
    <col min="7172" max="7172" width="10.85546875" style="3" customWidth="1"/>
    <col min="7173" max="7173" width="11" style="3" customWidth="1"/>
    <col min="7174" max="7174" width="11.42578125" style="3" customWidth="1"/>
    <col min="7175" max="7175" width="12.7109375" style="3" customWidth="1"/>
    <col min="7176" max="7176" width="23.140625" style="3" customWidth="1"/>
    <col min="7177" max="7180" width="15.7109375" style="3" customWidth="1"/>
    <col min="7181" max="7181" width="24.140625" style="3" customWidth="1"/>
    <col min="7182" max="7183" width="14.42578125" style="3" bestFit="1" customWidth="1"/>
    <col min="7184" max="7184" width="14.7109375" style="3" customWidth="1"/>
    <col min="7185" max="7422" width="9.140625" style="3"/>
    <col min="7423" max="7424" width="4.5703125" style="3" customWidth="1"/>
    <col min="7425" max="7425" width="18.28515625" style="3" customWidth="1"/>
    <col min="7426" max="7426" width="35.42578125" style="3" customWidth="1"/>
    <col min="7427" max="7427" width="24.140625" style="3" customWidth="1"/>
    <col min="7428" max="7428" width="10.85546875" style="3" customWidth="1"/>
    <col min="7429" max="7429" width="11" style="3" customWidth="1"/>
    <col min="7430" max="7430" width="11.42578125" style="3" customWidth="1"/>
    <col min="7431" max="7431" width="12.7109375" style="3" customWidth="1"/>
    <col min="7432" max="7432" width="23.140625" style="3" customWidth="1"/>
    <col min="7433" max="7436" width="15.7109375" style="3" customWidth="1"/>
    <col min="7437" max="7437" width="24.140625" style="3" customWidth="1"/>
    <col min="7438" max="7439" width="14.42578125" style="3" bestFit="1" customWidth="1"/>
    <col min="7440" max="7440" width="14.7109375" style="3" customWidth="1"/>
    <col min="7441" max="7678" width="9.140625" style="3"/>
    <col min="7679" max="7680" width="4.5703125" style="3" customWidth="1"/>
    <col min="7681" max="7681" width="18.28515625" style="3" customWidth="1"/>
    <col min="7682" max="7682" width="35.42578125" style="3" customWidth="1"/>
    <col min="7683" max="7683" width="24.140625" style="3" customWidth="1"/>
    <col min="7684" max="7684" width="10.85546875" style="3" customWidth="1"/>
    <col min="7685" max="7685" width="11" style="3" customWidth="1"/>
    <col min="7686" max="7686" width="11.42578125" style="3" customWidth="1"/>
    <col min="7687" max="7687" width="12.7109375" style="3" customWidth="1"/>
    <col min="7688" max="7688" width="23.140625" style="3" customWidth="1"/>
    <col min="7689" max="7692" width="15.7109375" style="3" customWidth="1"/>
    <col min="7693" max="7693" width="24.140625" style="3" customWidth="1"/>
    <col min="7694" max="7695" width="14.42578125" style="3" bestFit="1" customWidth="1"/>
    <col min="7696" max="7696" width="14.7109375" style="3" customWidth="1"/>
    <col min="7697" max="7934" width="9.140625" style="3"/>
    <col min="7935" max="7936" width="4.5703125" style="3" customWidth="1"/>
    <col min="7937" max="7937" width="18.28515625" style="3" customWidth="1"/>
    <col min="7938" max="7938" width="35.42578125" style="3" customWidth="1"/>
    <col min="7939" max="7939" width="24.140625" style="3" customWidth="1"/>
    <col min="7940" max="7940" width="10.85546875" style="3" customWidth="1"/>
    <col min="7941" max="7941" width="11" style="3" customWidth="1"/>
    <col min="7942" max="7942" width="11.42578125" style="3" customWidth="1"/>
    <col min="7943" max="7943" width="12.7109375" style="3" customWidth="1"/>
    <col min="7944" max="7944" width="23.140625" style="3" customWidth="1"/>
    <col min="7945" max="7948" width="15.7109375" style="3" customWidth="1"/>
    <col min="7949" max="7949" width="24.140625" style="3" customWidth="1"/>
    <col min="7950" max="7951" width="14.42578125" style="3" bestFit="1" customWidth="1"/>
    <col min="7952" max="7952" width="14.7109375" style="3" customWidth="1"/>
    <col min="7953" max="8190" width="9.140625" style="3"/>
    <col min="8191" max="8192" width="4.5703125" style="3" customWidth="1"/>
    <col min="8193" max="8193" width="18.28515625" style="3" customWidth="1"/>
    <col min="8194" max="8194" width="35.42578125" style="3" customWidth="1"/>
    <col min="8195" max="8195" width="24.140625" style="3" customWidth="1"/>
    <col min="8196" max="8196" width="10.85546875" style="3" customWidth="1"/>
    <col min="8197" max="8197" width="11" style="3" customWidth="1"/>
    <col min="8198" max="8198" width="11.42578125" style="3" customWidth="1"/>
    <col min="8199" max="8199" width="12.7109375" style="3" customWidth="1"/>
    <col min="8200" max="8200" width="23.140625" style="3" customWidth="1"/>
    <col min="8201" max="8204" width="15.7109375" style="3" customWidth="1"/>
    <col min="8205" max="8205" width="24.140625" style="3" customWidth="1"/>
    <col min="8206" max="8207" width="14.42578125" style="3" bestFit="1" customWidth="1"/>
    <col min="8208" max="8208" width="14.7109375" style="3" customWidth="1"/>
    <col min="8209" max="8446" width="9.140625" style="3"/>
    <col min="8447" max="8448" width="4.5703125" style="3" customWidth="1"/>
    <col min="8449" max="8449" width="18.28515625" style="3" customWidth="1"/>
    <col min="8450" max="8450" width="35.42578125" style="3" customWidth="1"/>
    <col min="8451" max="8451" width="24.140625" style="3" customWidth="1"/>
    <col min="8452" max="8452" width="10.85546875" style="3" customWidth="1"/>
    <col min="8453" max="8453" width="11" style="3" customWidth="1"/>
    <col min="8454" max="8454" width="11.42578125" style="3" customWidth="1"/>
    <col min="8455" max="8455" width="12.7109375" style="3" customWidth="1"/>
    <col min="8456" max="8456" width="23.140625" style="3" customWidth="1"/>
    <col min="8457" max="8460" width="15.7109375" style="3" customWidth="1"/>
    <col min="8461" max="8461" width="24.140625" style="3" customWidth="1"/>
    <col min="8462" max="8463" width="14.42578125" style="3" bestFit="1" customWidth="1"/>
    <col min="8464" max="8464" width="14.7109375" style="3" customWidth="1"/>
    <col min="8465" max="8702" width="9.140625" style="3"/>
    <col min="8703" max="8704" width="4.5703125" style="3" customWidth="1"/>
    <col min="8705" max="8705" width="18.28515625" style="3" customWidth="1"/>
    <col min="8706" max="8706" width="35.42578125" style="3" customWidth="1"/>
    <col min="8707" max="8707" width="24.140625" style="3" customWidth="1"/>
    <col min="8708" max="8708" width="10.85546875" style="3" customWidth="1"/>
    <col min="8709" max="8709" width="11" style="3" customWidth="1"/>
    <col min="8710" max="8710" width="11.42578125" style="3" customWidth="1"/>
    <col min="8711" max="8711" width="12.7109375" style="3" customWidth="1"/>
    <col min="8712" max="8712" width="23.140625" style="3" customWidth="1"/>
    <col min="8713" max="8716" width="15.7109375" style="3" customWidth="1"/>
    <col min="8717" max="8717" width="24.140625" style="3" customWidth="1"/>
    <col min="8718" max="8719" width="14.42578125" style="3" bestFit="1" customWidth="1"/>
    <col min="8720" max="8720" width="14.7109375" style="3" customWidth="1"/>
    <col min="8721" max="8958" width="9.140625" style="3"/>
    <col min="8959" max="8960" width="4.5703125" style="3" customWidth="1"/>
    <col min="8961" max="8961" width="18.28515625" style="3" customWidth="1"/>
    <col min="8962" max="8962" width="35.42578125" style="3" customWidth="1"/>
    <col min="8963" max="8963" width="24.140625" style="3" customWidth="1"/>
    <col min="8964" max="8964" width="10.85546875" style="3" customWidth="1"/>
    <col min="8965" max="8965" width="11" style="3" customWidth="1"/>
    <col min="8966" max="8966" width="11.42578125" style="3" customWidth="1"/>
    <col min="8967" max="8967" width="12.7109375" style="3" customWidth="1"/>
    <col min="8968" max="8968" width="23.140625" style="3" customWidth="1"/>
    <col min="8969" max="8972" width="15.7109375" style="3" customWidth="1"/>
    <col min="8973" max="8973" width="24.140625" style="3" customWidth="1"/>
    <col min="8974" max="8975" width="14.42578125" style="3" bestFit="1" customWidth="1"/>
    <col min="8976" max="8976" width="14.7109375" style="3" customWidth="1"/>
    <col min="8977" max="9214" width="9.140625" style="3"/>
    <col min="9215" max="9216" width="4.5703125" style="3" customWidth="1"/>
    <col min="9217" max="9217" width="18.28515625" style="3" customWidth="1"/>
    <col min="9218" max="9218" width="35.42578125" style="3" customWidth="1"/>
    <col min="9219" max="9219" width="24.140625" style="3" customWidth="1"/>
    <col min="9220" max="9220" width="10.85546875" style="3" customWidth="1"/>
    <col min="9221" max="9221" width="11" style="3" customWidth="1"/>
    <col min="9222" max="9222" width="11.42578125" style="3" customWidth="1"/>
    <col min="9223" max="9223" width="12.7109375" style="3" customWidth="1"/>
    <col min="9224" max="9224" width="23.140625" style="3" customWidth="1"/>
    <col min="9225" max="9228" width="15.7109375" style="3" customWidth="1"/>
    <col min="9229" max="9229" width="24.140625" style="3" customWidth="1"/>
    <col min="9230" max="9231" width="14.42578125" style="3" bestFit="1" customWidth="1"/>
    <col min="9232" max="9232" width="14.7109375" style="3" customWidth="1"/>
    <col min="9233" max="9470" width="9.140625" style="3"/>
    <col min="9471" max="9472" width="4.5703125" style="3" customWidth="1"/>
    <col min="9473" max="9473" width="18.28515625" style="3" customWidth="1"/>
    <col min="9474" max="9474" width="35.42578125" style="3" customWidth="1"/>
    <col min="9475" max="9475" width="24.140625" style="3" customWidth="1"/>
    <col min="9476" max="9476" width="10.85546875" style="3" customWidth="1"/>
    <col min="9477" max="9477" width="11" style="3" customWidth="1"/>
    <col min="9478" max="9478" width="11.42578125" style="3" customWidth="1"/>
    <col min="9479" max="9479" width="12.7109375" style="3" customWidth="1"/>
    <col min="9480" max="9480" width="23.140625" style="3" customWidth="1"/>
    <col min="9481" max="9484" width="15.7109375" style="3" customWidth="1"/>
    <col min="9485" max="9485" width="24.140625" style="3" customWidth="1"/>
    <col min="9486" max="9487" width="14.42578125" style="3" bestFit="1" customWidth="1"/>
    <col min="9488" max="9488" width="14.7109375" style="3" customWidth="1"/>
    <col min="9489" max="9726" width="9.140625" style="3"/>
    <col min="9727" max="9728" width="4.5703125" style="3" customWidth="1"/>
    <col min="9729" max="9729" width="18.28515625" style="3" customWidth="1"/>
    <col min="9730" max="9730" width="35.42578125" style="3" customWidth="1"/>
    <col min="9731" max="9731" width="24.140625" style="3" customWidth="1"/>
    <col min="9732" max="9732" width="10.85546875" style="3" customWidth="1"/>
    <col min="9733" max="9733" width="11" style="3" customWidth="1"/>
    <col min="9734" max="9734" width="11.42578125" style="3" customWidth="1"/>
    <col min="9735" max="9735" width="12.7109375" style="3" customWidth="1"/>
    <col min="9736" max="9736" width="23.140625" style="3" customWidth="1"/>
    <col min="9737" max="9740" width="15.7109375" style="3" customWidth="1"/>
    <col min="9741" max="9741" width="24.140625" style="3" customWidth="1"/>
    <col min="9742" max="9743" width="14.42578125" style="3" bestFit="1" customWidth="1"/>
    <col min="9744" max="9744" width="14.7109375" style="3" customWidth="1"/>
    <col min="9745" max="9982" width="9.140625" style="3"/>
    <col min="9983" max="9984" width="4.5703125" style="3" customWidth="1"/>
    <col min="9985" max="9985" width="18.28515625" style="3" customWidth="1"/>
    <col min="9986" max="9986" width="35.42578125" style="3" customWidth="1"/>
    <col min="9987" max="9987" width="24.140625" style="3" customWidth="1"/>
    <col min="9988" max="9988" width="10.85546875" style="3" customWidth="1"/>
    <col min="9989" max="9989" width="11" style="3" customWidth="1"/>
    <col min="9990" max="9990" width="11.42578125" style="3" customWidth="1"/>
    <col min="9991" max="9991" width="12.7109375" style="3" customWidth="1"/>
    <col min="9992" max="9992" width="23.140625" style="3" customWidth="1"/>
    <col min="9993" max="9996" width="15.7109375" style="3" customWidth="1"/>
    <col min="9997" max="9997" width="24.140625" style="3" customWidth="1"/>
    <col min="9998" max="9999" width="14.42578125" style="3" bestFit="1" customWidth="1"/>
    <col min="10000" max="10000" width="14.7109375" style="3" customWidth="1"/>
    <col min="10001" max="10238" width="9.140625" style="3"/>
    <col min="10239" max="10240" width="4.5703125" style="3" customWidth="1"/>
    <col min="10241" max="10241" width="18.28515625" style="3" customWidth="1"/>
    <col min="10242" max="10242" width="35.42578125" style="3" customWidth="1"/>
    <col min="10243" max="10243" width="24.140625" style="3" customWidth="1"/>
    <col min="10244" max="10244" width="10.85546875" style="3" customWidth="1"/>
    <col min="10245" max="10245" width="11" style="3" customWidth="1"/>
    <col min="10246" max="10246" width="11.42578125" style="3" customWidth="1"/>
    <col min="10247" max="10247" width="12.7109375" style="3" customWidth="1"/>
    <col min="10248" max="10248" width="23.140625" style="3" customWidth="1"/>
    <col min="10249" max="10252" width="15.7109375" style="3" customWidth="1"/>
    <col min="10253" max="10253" width="24.140625" style="3" customWidth="1"/>
    <col min="10254" max="10255" width="14.42578125" style="3" bestFit="1" customWidth="1"/>
    <col min="10256" max="10256" width="14.7109375" style="3" customWidth="1"/>
    <col min="10257" max="10494" width="9.140625" style="3"/>
    <col min="10495" max="10496" width="4.5703125" style="3" customWidth="1"/>
    <col min="10497" max="10497" width="18.28515625" style="3" customWidth="1"/>
    <col min="10498" max="10498" width="35.42578125" style="3" customWidth="1"/>
    <col min="10499" max="10499" width="24.140625" style="3" customWidth="1"/>
    <col min="10500" max="10500" width="10.85546875" style="3" customWidth="1"/>
    <col min="10501" max="10501" width="11" style="3" customWidth="1"/>
    <col min="10502" max="10502" width="11.42578125" style="3" customWidth="1"/>
    <col min="10503" max="10503" width="12.7109375" style="3" customWidth="1"/>
    <col min="10504" max="10504" width="23.140625" style="3" customWidth="1"/>
    <col min="10505" max="10508" width="15.7109375" style="3" customWidth="1"/>
    <col min="10509" max="10509" width="24.140625" style="3" customWidth="1"/>
    <col min="10510" max="10511" width="14.42578125" style="3" bestFit="1" customWidth="1"/>
    <col min="10512" max="10512" width="14.7109375" style="3" customWidth="1"/>
    <col min="10513" max="10750" width="9.140625" style="3"/>
    <col min="10751" max="10752" width="4.5703125" style="3" customWidth="1"/>
    <col min="10753" max="10753" width="18.28515625" style="3" customWidth="1"/>
    <col min="10754" max="10754" width="35.42578125" style="3" customWidth="1"/>
    <col min="10755" max="10755" width="24.140625" style="3" customWidth="1"/>
    <col min="10756" max="10756" width="10.85546875" style="3" customWidth="1"/>
    <col min="10757" max="10757" width="11" style="3" customWidth="1"/>
    <col min="10758" max="10758" width="11.42578125" style="3" customWidth="1"/>
    <col min="10759" max="10759" width="12.7109375" style="3" customWidth="1"/>
    <col min="10760" max="10760" width="23.140625" style="3" customWidth="1"/>
    <col min="10761" max="10764" width="15.7109375" style="3" customWidth="1"/>
    <col min="10765" max="10765" width="24.140625" style="3" customWidth="1"/>
    <col min="10766" max="10767" width="14.42578125" style="3" bestFit="1" customWidth="1"/>
    <col min="10768" max="10768" width="14.7109375" style="3" customWidth="1"/>
    <col min="10769" max="11006" width="9.140625" style="3"/>
    <col min="11007" max="11008" width="4.5703125" style="3" customWidth="1"/>
    <col min="11009" max="11009" width="18.28515625" style="3" customWidth="1"/>
    <col min="11010" max="11010" width="35.42578125" style="3" customWidth="1"/>
    <col min="11011" max="11011" width="24.140625" style="3" customWidth="1"/>
    <col min="11012" max="11012" width="10.85546875" style="3" customWidth="1"/>
    <col min="11013" max="11013" width="11" style="3" customWidth="1"/>
    <col min="11014" max="11014" width="11.42578125" style="3" customWidth="1"/>
    <col min="11015" max="11015" width="12.7109375" style="3" customWidth="1"/>
    <col min="11016" max="11016" width="23.140625" style="3" customWidth="1"/>
    <col min="11017" max="11020" width="15.7109375" style="3" customWidth="1"/>
    <col min="11021" max="11021" width="24.140625" style="3" customWidth="1"/>
    <col min="11022" max="11023" width="14.42578125" style="3" bestFit="1" customWidth="1"/>
    <col min="11024" max="11024" width="14.7109375" style="3" customWidth="1"/>
    <col min="11025" max="11262" width="9.140625" style="3"/>
    <col min="11263" max="11264" width="4.5703125" style="3" customWidth="1"/>
    <col min="11265" max="11265" width="18.28515625" style="3" customWidth="1"/>
    <col min="11266" max="11266" width="35.42578125" style="3" customWidth="1"/>
    <col min="11267" max="11267" width="24.140625" style="3" customWidth="1"/>
    <col min="11268" max="11268" width="10.85546875" style="3" customWidth="1"/>
    <col min="11269" max="11269" width="11" style="3" customWidth="1"/>
    <col min="11270" max="11270" width="11.42578125" style="3" customWidth="1"/>
    <col min="11271" max="11271" width="12.7109375" style="3" customWidth="1"/>
    <col min="11272" max="11272" width="23.140625" style="3" customWidth="1"/>
    <col min="11273" max="11276" width="15.7109375" style="3" customWidth="1"/>
    <col min="11277" max="11277" width="24.140625" style="3" customWidth="1"/>
    <col min="11278" max="11279" width="14.42578125" style="3" bestFit="1" customWidth="1"/>
    <col min="11280" max="11280" width="14.7109375" style="3" customWidth="1"/>
    <col min="11281" max="11518" width="9.140625" style="3"/>
    <col min="11519" max="11520" width="4.5703125" style="3" customWidth="1"/>
    <col min="11521" max="11521" width="18.28515625" style="3" customWidth="1"/>
    <col min="11522" max="11522" width="35.42578125" style="3" customWidth="1"/>
    <col min="11523" max="11523" width="24.140625" style="3" customWidth="1"/>
    <col min="11524" max="11524" width="10.85546875" style="3" customWidth="1"/>
    <col min="11525" max="11525" width="11" style="3" customWidth="1"/>
    <col min="11526" max="11526" width="11.42578125" style="3" customWidth="1"/>
    <col min="11527" max="11527" width="12.7109375" style="3" customWidth="1"/>
    <col min="11528" max="11528" width="23.140625" style="3" customWidth="1"/>
    <col min="11529" max="11532" width="15.7109375" style="3" customWidth="1"/>
    <col min="11533" max="11533" width="24.140625" style="3" customWidth="1"/>
    <col min="11534" max="11535" width="14.42578125" style="3" bestFit="1" customWidth="1"/>
    <col min="11536" max="11536" width="14.7109375" style="3" customWidth="1"/>
    <col min="11537" max="11774" width="9.140625" style="3"/>
    <col min="11775" max="11776" width="4.5703125" style="3" customWidth="1"/>
    <col min="11777" max="11777" width="18.28515625" style="3" customWidth="1"/>
    <col min="11778" max="11778" width="35.42578125" style="3" customWidth="1"/>
    <col min="11779" max="11779" width="24.140625" style="3" customWidth="1"/>
    <col min="11780" max="11780" width="10.85546875" style="3" customWidth="1"/>
    <col min="11781" max="11781" width="11" style="3" customWidth="1"/>
    <col min="11782" max="11782" width="11.42578125" style="3" customWidth="1"/>
    <col min="11783" max="11783" width="12.7109375" style="3" customWidth="1"/>
    <col min="11784" max="11784" width="23.140625" style="3" customWidth="1"/>
    <col min="11785" max="11788" width="15.7109375" style="3" customWidth="1"/>
    <col min="11789" max="11789" width="24.140625" style="3" customWidth="1"/>
    <col min="11790" max="11791" width="14.42578125" style="3" bestFit="1" customWidth="1"/>
    <col min="11792" max="11792" width="14.7109375" style="3" customWidth="1"/>
    <col min="11793" max="12030" width="9.140625" style="3"/>
    <col min="12031" max="12032" width="4.5703125" style="3" customWidth="1"/>
    <col min="12033" max="12033" width="18.28515625" style="3" customWidth="1"/>
    <col min="12034" max="12034" width="35.42578125" style="3" customWidth="1"/>
    <col min="12035" max="12035" width="24.140625" style="3" customWidth="1"/>
    <col min="12036" max="12036" width="10.85546875" style="3" customWidth="1"/>
    <col min="12037" max="12037" width="11" style="3" customWidth="1"/>
    <col min="12038" max="12038" width="11.42578125" style="3" customWidth="1"/>
    <col min="12039" max="12039" width="12.7109375" style="3" customWidth="1"/>
    <col min="12040" max="12040" width="23.140625" style="3" customWidth="1"/>
    <col min="12041" max="12044" width="15.7109375" style="3" customWidth="1"/>
    <col min="12045" max="12045" width="24.140625" style="3" customWidth="1"/>
    <col min="12046" max="12047" width="14.42578125" style="3" bestFit="1" customWidth="1"/>
    <col min="12048" max="12048" width="14.7109375" style="3" customWidth="1"/>
    <col min="12049" max="12286" width="9.140625" style="3"/>
    <col min="12287" max="12288" width="4.5703125" style="3" customWidth="1"/>
    <col min="12289" max="12289" width="18.28515625" style="3" customWidth="1"/>
    <col min="12290" max="12290" width="35.42578125" style="3" customWidth="1"/>
    <col min="12291" max="12291" width="24.140625" style="3" customWidth="1"/>
    <col min="12292" max="12292" width="10.85546875" style="3" customWidth="1"/>
    <col min="12293" max="12293" width="11" style="3" customWidth="1"/>
    <col min="12294" max="12294" width="11.42578125" style="3" customWidth="1"/>
    <col min="12295" max="12295" width="12.7109375" style="3" customWidth="1"/>
    <col min="12296" max="12296" width="23.140625" style="3" customWidth="1"/>
    <col min="12297" max="12300" width="15.7109375" style="3" customWidth="1"/>
    <col min="12301" max="12301" width="24.140625" style="3" customWidth="1"/>
    <col min="12302" max="12303" width="14.42578125" style="3" bestFit="1" customWidth="1"/>
    <col min="12304" max="12304" width="14.7109375" style="3" customWidth="1"/>
    <col min="12305" max="12542" width="9.140625" style="3"/>
    <col min="12543" max="12544" width="4.5703125" style="3" customWidth="1"/>
    <col min="12545" max="12545" width="18.28515625" style="3" customWidth="1"/>
    <col min="12546" max="12546" width="35.42578125" style="3" customWidth="1"/>
    <col min="12547" max="12547" width="24.140625" style="3" customWidth="1"/>
    <col min="12548" max="12548" width="10.85546875" style="3" customWidth="1"/>
    <col min="12549" max="12549" width="11" style="3" customWidth="1"/>
    <col min="12550" max="12550" width="11.42578125" style="3" customWidth="1"/>
    <col min="12551" max="12551" width="12.7109375" style="3" customWidth="1"/>
    <col min="12552" max="12552" width="23.140625" style="3" customWidth="1"/>
    <col min="12553" max="12556" width="15.7109375" style="3" customWidth="1"/>
    <col min="12557" max="12557" width="24.140625" style="3" customWidth="1"/>
    <col min="12558" max="12559" width="14.42578125" style="3" bestFit="1" customWidth="1"/>
    <col min="12560" max="12560" width="14.7109375" style="3" customWidth="1"/>
    <col min="12561" max="12798" width="9.140625" style="3"/>
    <col min="12799" max="12800" width="4.5703125" style="3" customWidth="1"/>
    <col min="12801" max="12801" width="18.28515625" style="3" customWidth="1"/>
    <col min="12802" max="12802" width="35.42578125" style="3" customWidth="1"/>
    <col min="12803" max="12803" width="24.140625" style="3" customWidth="1"/>
    <col min="12804" max="12804" width="10.85546875" style="3" customWidth="1"/>
    <col min="12805" max="12805" width="11" style="3" customWidth="1"/>
    <col min="12806" max="12806" width="11.42578125" style="3" customWidth="1"/>
    <col min="12807" max="12807" width="12.7109375" style="3" customWidth="1"/>
    <col min="12808" max="12808" width="23.140625" style="3" customWidth="1"/>
    <col min="12809" max="12812" width="15.7109375" style="3" customWidth="1"/>
    <col min="12813" max="12813" width="24.140625" style="3" customWidth="1"/>
    <col min="12814" max="12815" width="14.42578125" style="3" bestFit="1" customWidth="1"/>
    <col min="12816" max="12816" width="14.7109375" style="3" customWidth="1"/>
    <col min="12817" max="13054" width="9.140625" style="3"/>
    <col min="13055" max="13056" width="4.5703125" style="3" customWidth="1"/>
    <col min="13057" max="13057" width="18.28515625" style="3" customWidth="1"/>
    <col min="13058" max="13058" width="35.42578125" style="3" customWidth="1"/>
    <col min="13059" max="13059" width="24.140625" style="3" customWidth="1"/>
    <col min="13060" max="13060" width="10.85546875" style="3" customWidth="1"/>
    <col min="13061" max="13061" width="11" style="3" customWidth="1"/>
    <col min="13062" max="13062" width="11.42578125" style="3" customWidth="1"/>
    <col min="13063" max="13063" width="12.7109375" style="3" customWidth="1"/>
    <col min="13064" max="13064" width="23.140625" style="3" customWidth="1"/>
    <col min="13065" max="13068" width="15.7109375" style="3" customWidth="1"/>
    <col min="13069" max="13069" width="24.140625" style="3" customWidth="1"/>
    <col min="13070" max="13071" width="14.42578125" style="3" bestFit="1" customWidth="1"/>
    <col min="13072" max="13072" width="14.7109375" style="3" customWidth="1"/>
    <col min="13073" max="13310" width="9.140625" style="3"/>
    <col min="13311" max="13312" width="4.5703125" style="3" customWidth="1"/>
    <col min="13313" max="13313" width="18.28515625" style="3" customWidth="1"/>
    <col min="13314" max="13314" width="35.42578125" style="3" customWidth="1"/>
    <col min="13315" max="13315" width="24.140625" style="3" customWidth="1"/>
    <col min="13316" max="13316" width="10.85546875" style="3" customWidth="1"/>
    <col min="13317" max="13317" width="11" style="3" customWidth="1"/>
    <col min="13318" max="13318" width="11.42578125" style="3" customWidth="1"/>
    <col min="13319" max="13319" width="12.7109375" style="3" customWidth="1"/>
    <col min="13320" max="13320" width="23.140625" style="3" customWidth="1"/>
    <col min="13321" max="13324" width="15.7109375" style="3" customWidth="1"/>
    <col min="13325" max="13325" width="24.140625" style="3" customWidth="1"/>
    <col min="13326" max="13327" width="14.42578125" style="3" bestFit="1" customWidth="1"/>
    <col min="13328" max="13328" width="14.7109375" style="3" customWidth="1"/>
    <col min="13329" max="13566" width="9.140625" style="3"/>
    <col min="13567" max="13568" width="4.5703125" style="3" customWidth="1"/>
    <col min="13569" max="13569" width="18.28515625" style="3" customWidth="1"/>
    <col min="13570" max="13570" width="35.42578125" style="3" customWidth="1"/>
    <col min="13571" max="13571" width="24.140625" style="3" customWidth="1"/>
    <col min="13572" max="13572" width="10.85546875" style="3" customWidth="1"/>
    <col min="13573" max="13573" width="11" style="3" customWidth="1"/>
    <col min="13574" max="13574" width="11.42578125" style="3" customWidth="1"/>
    <col min="13575" max="13575" width="12.7109375" style="3" customWidth="1"/>
    <col min="13576" max="13576" width="23.140625" style="3" customWidth="1"/>
    <col min="13577" max="13580" width="15.7109375" style="3" customWidth="1"/>
    <col min="13581" max="13581" width="24.140625" style="3" customWidth="1"/>
    <col min="13582" max="13583" width="14.42578125" style="3" bestFit="1" customWidth="1"/>
    <col min="13584" max="13584" width="14.7109375" style="3" customWidth="1"/>
    <col min="13585" max="13822" width="9.140625" style="3"/>
    <col min="13823" max="13824" width="4.5703125" style="3" customWidth="1"/>
    <col min="13825" max="13825" width="18.28515625" style="3" customWidth="1"/>
    <col min="13826" max="13826" width="35.42578125" style="3" customWidth="1"/>
    <col min="13827" max="13827" width="24.140625" style="3" customWidth="1"/>
    <col min="13828" max="13828" width="10.85546875" style="3" customWidth="1"/>
    <col min="13829" max="13829" width="11" style="3" customWidth="1"/>
    <col min="13830" max="13830" width="11.42578125" style="3" customWidth="1"/>
    <col min="13831" max="13831" width="12.7109375" style="3" customWidth="1"/>
    <col min="13832" max="13832" width="23.140625" style="3" customWidth="1"/>
    <col min="13833" max="13836" width="15.7109375" style="3" customWidth="1"/>
    <col min="13837" max="13837" width="24.140625" style="3" customWidth="1"/>
    <col min="13838" max="13839" width="14.42578125" style="3" bestFit="1" customWidth="1"/>
    <col min="13840" max="13840" width="14.7109375" style="3" customWidth="1"/>
    <col min="13841" max="14078" width="9.140625" style="3"/>
    <col min="14079" max="14080" width="4.5703125" style="3" customWidth="1"/>
    <col min="14081" max="14081" width="18.28515625" style="3" customWidth="1"/>
    <col min="14082" max="14082" width="35.42578125" style="3" customWidth="1"/>
    <col min="14083" max="14083" width="24.140625" style="3" customWidth="1"/>
    <col min="14084" max="14084" width="10.85546875" style="3" customWidth="1"/>
    <col min="14085" max="14085" width="11" style="3" customWidth="1"/>
    <col min="14086" max="14086" width="11.42578125" style="3" customWidth="1"/>
    <col min="14087" max="14087" width="12.7109375" style="3" customWidth="1"/>
    <col min="14088" max="14088" width="23.140625" style="3" customWidth="1"/>
    <col min="14089" max="14092" width="15.7109375" style="3" customWidth="1"/>
    <col min="14093" max="14093" width="24.140625" style="3" customWidth="1"/>
    <col min="14094" max="14095" width="14.42578125" style="3" bestFit="1" customWidth="1"/>
    <col min="14096" max="14096" width="14.7109375" style="3" customWidth="1"/>
    <col min="14097" max="14334" width="9.140625" style="3"/>
    <col min="14335" max="14336" width="4.5703125" style="3" customWidth="1"/>
    <col min="14337" max="14337" width="18.28515625" style="3" customWidth="1"/>
    <col min="14338" max="14338" width="35.42578125" style="3" customWidth="1"/>
    <col min="14339" max="14339" width="24.140625" style="3" customWidth="1"/>
    <col min="14340" max="14340" width="10.85546875" style="3" customWidth="1"/>
    <col min="14341" max="14341" width="11" style="3" customWidth="1"/>
    <col min="14342" max="14342" width="11.42578125" style="3" customWidth="1"/>
    <col min="14343" max="14343" width="12.7109375" style="3" customWidth="1"/>
    <col min="14344" max="14344" width="23.140625" style="3" customWidth="1"/>
    <col min="14345" max="14348" width="15.7109375" style="3" customWidth="1"/>
    <col min="14349" max="14349" width="24.140625" style="3" customWidth="1"/>
    <col min="14350" max="14351" width="14.42578125" style="3" bestFit="1" customWidth="1"/>
    <col min="14352" max="14352" width="14.7109375" style="3" customWidth="1"/>
    <col min="14353" max="14590" width="9.140625" style="3"/>
    <col min="14591" max="14592" width="4.5703125" style="3" customWidth="1"/>
    <col min="14593" max="14593" width="18.28515625" style="3" customWidth="1"/>
    <col min="14594" max="14594" width="35.42578125" style="3" customWidth="1"/>
    <col min="14595" max="14595" width="24.140625" style="3" customWidth="1"/>
    <col min="14596" max="14596" width="10.85546875" style="3" customWidth="1"/>
    <col min="14597" max="14597" width="11" style="3" customWidth="1"/>
    <col min="14598" max="14598" width="11.42578125" style="3" customWidth="1"/>
    <col min="14599" max="14599" width="12.7109375" style="3" customWidth="1"/>
    <col min="14600" max="14600" width="23.140625" style="3" customWidth="1"/>
    <col min="14601" max="14604" width="15.7109375" style="3" customWidth="1"/>
    <col min="14605" max="14605" width="24.140625" style="3" customWidth="1"/>
    <col min="14606" max="14607" width="14.42578125" style="3" bestFit="1" customWidth="1"/>
    <col min="14608" max="14608" width="14.7109375" style="3" customWidth="1"/>
    <col min="14609" max="14846" width="9.140625" style="3"/>
    <col min="14847" max="14848" width="4.5703125" style="3" customWidth="1"/>
    <col min="14849" max="14849" width="18.28515625" style="3" customWidth="1"/>
    <col min="14850" max="14850" width="35.42578125" style="3" customWidth="1"/>
    <col min="14851" max="14851" width="24.140625" style="3" customWidth="1"/>
    <col min="14852" max="14852" width="10.85546875" style="3" customWidth="1"/>
    <col min="14853" max="14853" width="11" style="3" customWidth="1"/>
    <col min="14854" max="14854" width="11.42578125" style="3" customWidth="1"/>
    <col min="14855" max="14855" width="12.7109375" style="3" customWidth="1"/>
    <col min="14856" max="14856" width="23.140625" style="3" customWidth="1"/>
    <col min="14857" max="14860" width="15.7109375" style="3" customWidth="1"/>
    <col min="14861" max="14861" width="24.140625" style="3" customWidth="1"/>
    <col min="14862" max="14863" width="14.42578125" style="3" bestFit="1" customWidth="1"/>
    <col min="14864" max="14864" width="14.7109375" style="3" customWidth="1"/>
    <col min="14865" max="15102" width="9.140625" style="3"/>
    <col min="15103" max="15104" width="4.5703125" style="3" customWidth="1"/>
    <col min="15105" max="15105" width="18.28515625" style="3" customWidth="1"/>
    <col min="15106" max="15106" width="35.42578125" style="3" customWidth="1"/>
    <col min="15107" max="15107" width="24.140625" style="3" customWidth="1"/>
    <col min="15108" max="15108" width="10.85546875" style="3" customWidth="1"/>
    <col min="15109" max="15109" width="11" style="3" customWidth="1"/>
    <col min="15110" max="15110" width="11.42578125" style="3" customWidth="1"/>
    <col min="15111" max="15111" width="12.7109375" style="3" customWidth="1"/>
    <col min="15112" max="15112" width="23.140625" style="3" customWidth="1"/>
    <col min="15113" max="15116" width="15.7109375" style="3" customWidth="1"/>
    <col min="15117" max="15117" width="24.140625" style="3" customWidth="1"/>
    <col min="15118" max="15119" width="14.42578125" style="3" bestFit="1" customWidth="1"/>
    <col min="15120" max="15120" width="14.7109375" style="3" customWidth="1"/>
    <col min="15121" max="15358" width="9.140625" style="3"/>
    <col min="15359" max="15360" width="4.5703125" style="3" customWidth="1"/>
    <col min="15361" max="15361" width="18.28515625" style="3" customWidth="1"/>
    <col min="15362" max="15362" width="35.42578125" style="3" customWidth="1"/>
    <col min="15363" max="15363" width="24.140625" style="3" customWidth="1"/>
    <col min="15364" max="15364" width="10.85546875" style="3" customWidth="1"/>
    <col min="15365" max="15365" width="11" style="3" customWidth="1"/>
    <col min="15366" max="15366" width="11.42578125" style="3" customWidth="1"/>
    <col min="15367" max="15367" width="12.7109375" style="3" customWidth="1"/>
    <col min="15368" max="15368" width="23.140625" style="3" customWidth="1"/>
    <col min="15369" max="15372" width="15.7109375" style="3" customWidth="1"/>
    <col min="15373" max="15373" width="24.140625" style="3" customWidth="1"/>
    <col min="15374" max="15375" width="14.42578125" style="3" bestFit="1" customWidth="1"/>
    <col min="15376" max="15376" width="14.7109375" style="3" customWidth="1"/>
    <col min="15377" max="15614" width="9.140625" style="3"/>
    <col min="15615" max="15616" width="4.5703125" style="3" customWidth="1"/>
    <col min="15617" max="15617" width="18.28515625" style="3" customWidth="1"/>
    <col min="15618" max="15618" width="35.42578125" style="3" customWidth="1"/>
    <col min="15619" max="15619" width="24.140625" style="3" customWidth="1"/>
    <col min="15620" max="15620" width="10.85546875" style="3" customWidth="1"/>
    <col min="15621" max="15621" width="11" style="3" customWidth="1"/>
    <col min="15622" max="15622" width="11.42578125" style="3" customWidth="1"/>
    <col min="15623" max="15623" width="12.7109375" style="3" customWidth="1"/>
    <col min="15624" max="15624" width="23.140625" style="3" customWidth="1"/>
    <col min="15625" max="15628" width="15.7109375" style="3" customWidth="1"/>
    <col min="15629" max="15629" width="24.140625" style="3" customWidth="1"/>
    <col min="15630" max="15631" width="14.42578125" style="3" bestFit="1" customWidth="1"/>
    <col min="15632" max="15632" width="14.7109375" style="3" customWidth="1"/>
    <col min="15633" max="15870" width="9.140625" style="3"/>
    <col min="15871" max="15872" width="4.5703125" style="3" customWidth="1"/>
    <col min="15873" max="15873" width="18.28515625" style="3" customWidth="1"/>
    <col min="15874" max="15874" width="35.42578125" style="3" customWidth="1"/>
    <col min="15875" max="15875" width="24.140625" style="3" customWidth="1"/>
    <col min="15876" max="15876" width="10.85546875" style="3" customWidth="1"/>
    <col min="15877" max="15877" width="11" style="3" customWidth="1"/>
    <col min="15878" max="15878" width="11.42578125" style="3" customWidth="1"/>
    <col min="15879" max="15879" width="12.7109375" style="3" customWidth="1"/>
    <col min="15880" max="15880" width="23.140625" style="3" customWidth="1"/>
    <col min="15881" max="15884" width="15.7109375" style="3" customWidth="1"/>
    <col min="15885" max="15885" width="24.140625" style="3" customWidth="1"/>
    <col min="15886" max="15887" width="14.42578125" style="3" bestFit="1" customWidth="1"/>
    <col min="15888" max="15888" width="14.7109375" style="3" customWidth="1"/>
    <col min="15889" max="16126" width="9.140625" style="3"/>
    <col min="16127" max="16128" width="4.5703125" style="3" customWidth="1"/>
    <col min="16129" max="16129" width="18.28515625" style="3" customWidth="1"/>
    <col min="16130" max="16130" width="35.42578125" style="3" customWidth="1"/>
    <col min="16131" max="16131" width="24.140625" style="3" customWidth="1"/>
    <col min="16132" max="16132" width="10.85546875" style="3" customWidth="1"/>
    <col min="16133" max="16133" width="11" style="3" customWidth="1"/>
    <col min="16134" max="16134" width="11.42578125" style="3" customWidth="1"/>
    <col min="16135" max="16135" width="12.7109375" style="3" customWidth="1"/>
    <col min="16136" max="16136" width="23.140625" style="3" customWidth="1"/>
    <col min="16137" max="16140" width="15.7109375" style="3" customWidth="1"/>
    <col min="16141" max="16141" width="24.140625" style="3" customWidth="1"/>
    <col min="16142" max="16143" width="14.42578125" style="3" bestFit="1" customWidth="1"/>
    <col min="16144" max="16144" width="14.7109375" style="3" customWidth="1"/>
    <col min="16145" max="16384" width="9.140625" style="3"/>
  </cols>
  <sheetData>
    <row r="1" spans="1:14" x14ac:dyDescent="0.25">
      <c r="M1" s="10" t="s">
        <v>196</v>
      </c>
    </row>
    <row r="3" spans="1:14" ht="34.5" customHeight="1" x14ac:dyDescent="0.25">
      <c r="L3" s="343" t="s">
        <v>155</v>
      </c>
      <c r="M3" s="343"/>
    </row>
    <row r="4" spans="1:14" ht="34.5" customHeight="1" x14ac:dyDescent="0.25">
      <c r="L4" s="343" t="s">
        <v>165</v>
      </c>
      <c r="M4" s="343"/>
    </row>
    <row r="5" spans="1:14" ht="28.5" customHeight="1" x14ac:dyDescent="0.25">
      <c r="A5" s="348" t="s">
        <v>143</v>
      </c>
      <c r="B5" s="348"/>
      <c r="C5" s="348"/>
      <c r="D5" s="348"/>
      <c r="E5" s="348"/>
      <c r="F5" s="348"/>
      <c r="G5" s="304"/>
      <c r="H5" s="304"/>
      <c r="I5" s="3"/>
      <c r="J5" s="3"/>
      <c r="K5" s="3"/>
      <c r="L5" s="3"/>
      <c r="M5" s="3"/>
    </row>
    <row r="6" spans="1:14" ht="63.75" customHeight="1" x14ac:dyDescent="0.25">
      <c r="A6" s="344" t="s">
        <v>25</v>
      </c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</row>
    <row r="7" spans="1:14" ht="63.75" customHeight="1" x14ac:dyDescent="0.25">
      <c r="A7" s="344"/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14"/>
    </row>
    <row r="8" spans="1:14" ht="78.75" customHeight="1" x14ac:dyDescent="0.25">
      <c r="A8" s="25" t="s">
        <v>0</v>
      </c>
      <c r="B8" s="25" t="s">
        <v>1</v>
      </c>
      <c r="C8" s="25" t="s">
        <v>2</v>
      </c>
      <c r="D8" s="345" t="s">
        <v>26</v>
      </c>
      <c r="E8" s="346"/>
      <c r="F8" s="300">
        <v>165</v>
      </c>
      <c r="G8" s="23"/>
      <c r="H8" s="3"/>
      <c r="I8" s="3"/>
      <c r="J8" s="23"/>
      <c r="K8" s="23"/>
      <c r="L8" s="23"/>
      <c r="M8" s="23"/>
      <c r="N8" s="14"/>
    </row>
    <row r="9" spans="1:14" ht="51" customHeight="1" x14ac:dyDescent="0.25">
      <c r="A9" s="26"/>
      <c r="B9" s="27"/>
      <c r="C9" s="13"/>
      <c r="D9" s="345" t="s">
        <v>3</v>
      </c>
      <c r="E9" s="346"/>
      <c r="F9" s="300">
        <v>44</v>
      </c>
      <c r="G9" s="23"/>
      <c r="H9" s="23"/>
      <c r="I9" s="23"/>
      <c r="J9" s="23"/>
      <c r="K9" s="23"/>
      <c r="L9" s="23"/>
      <c r="M9" s="23"/>
      <c r="N9" s="14"/>
    </row>
    <row r="10" spans="1:14" ht="36" customHeight="1" thickBot="1" x14ac:dyDescent="0.3">
      <c r="A10" s="347" t="s">
        <v>27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14"/>
    </row>
    <row r="11" spans="1:14" s="4" customFormat="1" ht="30.75" customHeight="1" thickBot="1" x14ac:dyDescent="0.3">
      <c r="A11" s="334" t="s">
        <v>4</v>
      </c>
      <c r="B11" s="337" t="s">
        <v>5</v>
      </c>
      <c r="C11" s="340" t="s">
        <v>28</v>
      </c>
      <c r="D11" s="341"/>
      <c r="E11" s="341"/>
      <c r="F11" s="341"/>
      <c r="G11" s="342"/>
      <c r="H11" s="360" t="s">
        <v>6</v>
      </c>
      <c r="I11" s="350" t="s">
        <v>7</v>
      </c>
      <c r="J11" s="351"/>
      <c r="K11" s="351"/>
      <c r="L11" s="352"/>
      <c r="M11" s="353" t="s">
        <v>8</v>
      </c>
      <c r="N11" s="28"/>
    </row>
    <row r="12" spans="1:14" s="4" customFormat="1" ht="47.25" customHeight="1" thickBot="1" x14ac:dyDescent="0.3">
      <c r="A12" s="335"/>
      <c r="B12" s="338"/>
      <c r="C12" s="355">
        <f>D12+E12+F12+G12</f>
        <v>1</v>
      </c>
      <c r="D12" s="29">
        <v>0.2</v>
      </c>
      <c r="E12" s="30">
        <v>0.3</v>
      </c>
      <c r="F12" s="30">
        <v>0.3</v>
      </c>
      <c r="G12" s="31">
        <v>0.2</v>
      </c>
      <c r="H12" s="361"/>
      <c r="I12" s="32" t="s">
        <v>9</v>
      </c>
      <c r="J12" s="32" t="s">
        <v>10</v>
      </c>
      <c r="K12" s="32" t="s">
        <v>11</v>
      </c>
      <c r="L12" s="32" t="s">
        <v>12</v>
      </c>
      <c r="M12" s="354"/>
    </row>
    <row r="13" spans="1:14" s="4" customFormat="1" ht="39.75" customHeight="1" thickBot="1" x14ac:dyDescent="0.3">
      <c r="A13" s="336"/>
      <c r="B13" s="339"/>
      <c r="C13" s="356"/>
      <c r="D13" s="33" t="s">
        <v>9</v>
      </c>
      <c r="E13" s="34" t="s">
        <v>10</v>
      </c>
      <c r="F13" s="34" t="s">
        <v>11</v>
      </c>
      <c r="G13" s="35" t="s">
        <v>12</v>
      </c>
      <c r="H13" s="357" t="s">
        <v>29</v>
      </c>
      <c r="I13" s="358"/>
      <c r="J13" s="358"/>
      <c r="K13" s="358"/>
      <c r="L13" s="358"/>
      <c r="M13" s="359"/>
    </row>
    <row r="14" spans="1:14" ht="15.75" customHeight="1" x14ac:dyDescent="0.2">
      <c r="A14" s="334">
        <v>185</v>
      </c>
      <c r="B14" s="373" t="s">
        <v>30</v>
      </c>
      <c r="C14" s="36"/>
      <c r="D14" s="37"/>
      <c r="E14" s="38"/>
      <c r="F14" s="38"/>
      <c r="G14" s="39"/>
      <c r="H14" s="40" t="s">
        <v>31</v>
      </c>
      <c r="I14" s="41">
        <v>18203</v>
      </c>
      <c r="J14" s="42">
        <v>20562</v>
      </c>
      <c r="K14" s="42">
        <v>22921</v>
      </c>
      <c r="L14" s="42">
        <v>25280</v>
      </c>
      <c r="M14" s="43"/>
    </row>
    <row r="15" spans="1:14" ht="15.75" customHeight="1" thickBot="1" x14ac:dyDescent="0.25">
      <c r="A15" s="335"/>
      <c r="B15" s="374"/>
      <c r="C15" s="44"/>
      <c r="D15" s="45"/>
      <c r="E15" s="46"/>
      <c r="F15" s="46"/>
      <c r="G15" s="46"/>
      <c r="H15" s="47" t="s">
        <v>13</v>
      </c>
      <c r="I15" s="48">
        <v>1061</v>
      </c>
      <c r="J15" s="5">
        <v>1061</v>
      </c>
      <c r="K15" s="5">
        <v>1061</v>
      </c>
      <c r="L15" s="5">
        <v>1061</v>
      </c>
      <c r="M15" s="49"/>
    </row>
    <row r="16" spans="1:14" ht="15.75" customHeight="1" thickBot="1" x14ac:dyDescent="0.25">
      <c r="A16" s="335"/>
      <c r="B16" s="374"/>
      <c r="C16" s="331" t="s">
        <v>15</v>
      </c>
      <c r="D16" s="332"/>
      <c r="E16" s="332"/>
      <c r="F16" s="332"/>
      <c r="G16" s="333"/>
      <c r="H16" s="50" t="s">
        <v>14</v>
      </c>
      <c r="I16" s="51">
        <f>I15+I14</f>
        <v>19264</v>
      </c>
      <c r="J16" s="52">
        <f>J15+J14</f>
        <v>21623</v>
      </c>
      <c r="K16" s="52">
        <f>K15+K14</f>
        <v>23982</v>
      </c>
      <c r="L16" s="52">
        <f>L15+L14</f>
        <v>26341</v>
      </c>
      <c r="M16" s="53"/>
    </row>
    <row r="17" spans="1:13" ht="16.5" customHeight="1" thickBot="1" x14ac:dyDescent="0.3">
      <c r="A17" s="335"/>
      <c r="B17" s="374"/>
      <c r="C17" s="54">
        <f>SUM(D17:G17)</f>
        <v>24</v>
      </c>
      <c r="D17" s="54">
        <f>[1]ПВР_осн_деньги!F9</f>
        <v>5</v>
      </c>
      <c r="E17" s="55">
        <f>[1]ПВР_осн_деньги!G9</f>
        <v>7</v>
      </c>
      <c r="F17" s="55">
        <f>[1]ПВР_осн_деньги!H9</f>
        <v>7</v>
      </c>
      <c r="G17" s="55">
        <f>[1]ПВР_осн_деньги!I9</f>
        <v>5</v>
      </c>
      <c r="H17" s="54" t="s">
        <v>15</v>
      </c>
      <c r="I17" s="54">
        <f>D17</f>
        <v>5</v>
      </c>
      <c r="J17" s="55">
        <f>E17</f>
        <v>7</v>
      </c>
      <c r="K17" s="55">
        <f>F17</f>
        <v>7</v>
      </c>
      <c r="L17" s="55">
        <f>G17</f>
        <v>5</v>
      </c>
      <c r="M17" s="56">
        <f>SUM(I17:L17)</f>
        <v>24</v>
      </c>
    </row>
    <row r="18" spans="1:13" ht="16.5" customHeight="1" thickBot="1" x14ac:dyDescent="0.3">
      <c r="A18" s="335"/>
      <c r="B18" s="374"/>
      <c r="C18" s="331" t="s">
        <v>32</v>
      </c>
      <c r="D18" s="332"/>
      <c r="E18" s="332"/>
      <c r="F18" s="332"/>
      <c r="G18" s="333"/>
      <c r="H18" s="57" t="s">
        <v>33</v>
      </c>
      <c r="I18" s="58">
        <f>(I14*$B$9*$A$9)*I17+(I15*$A$9)*I17+$C$9*I17</f>
        <v>0</v>
      </c>
      <c r="J18" s="59">
        <f>(J14*$B$9*$A$9)*J17+(J15*$A$9)*J17+$C$9*J17</f>
        <v>0</v>
      </c>
      <c r="K18" s="59">
        <f>(K14*$B$9*$A$9)*K17+(K15*$A$9)*K17+$C$9*K17</f>
        <v>0</v>
      </c>
      <c r="L18" s="59">
        <f>(L14*$B$9*$A$9)*L17+(L15*$A$9)*L17+$C$9*L17</f>
        <v>0</v>
      </c>
      <c r="M18" s="60">
        <f>SUM(I18:L18)</f>
        <v>0</v>
      </c>
    </row>
    <row r="19" spans="1:13" ht="29.25" thickBot="1" x14ac:dyDescent="0.3">
      <c r="A19" s="336"/>
      <c r="B19" s="375"/>
      <c r="C19" s="61">
        <f>C21+C22+C23+C24+C25+C26</f>
        <v>24</v>
      </c>
      <c r="D19" s="62">
        <f>D21+D22+D23+D24+D25+D26</f>
        <v>6</v>
      </c>
      <c r="E19" s="63">
        <f>E21+E22+E23+E24+E25+E26</f>
        <v>6</v>
      </c>
      <c r="F19" s="63">
        <f>F21+F22+F23+F24+F25+F26</f>
        <v>6</v>
      </c>
      <c r="G19" s="64">
        <f>G21+G22+G23+G24+G25+G26</f>
        <v>6</v>
      </c>
      <c r="H19" s="65" t="s">
        <v>34</v>
      </c>
      <c r="I19" s="66">
        <f>I18+I20</f>
        <v>0</v>
      </c>
      <c r="J19" s="67">
        <f>J18+J20</f>
        <v>0</v>
      </c>
      <c r="K19" s="67">
        <f>K18+K20</f>
        <v>0</v>
      </c>
      <c r="L19" s="67">
        <f>L18+L20</f>
        <v>0</v>
      </c>
      <c r="M19" s="68">
        <f>SUM(I19:L19)</f>
        <v>0</v>
      </c>
    </row>
    <row r="20" spans="1:13" ht="38.25" customHeight="1" outlineLevel="1" thickBot="1" x14ac:dyDescent="0.3">
      <c r="A20" s="362" t="s">
        <v>35</v>
      </c>
      <c r="B20" s="363"/>
      <c r="C20" s="69" t="s">
        <v>36</v>
      </c>
      <c r="D20" s="364" t="s">
        <v>37</v>
      </c>
      <c r="E20" s="365"/>
      <c r="F20" s="365"/>
      <c r="G20" s="366"/>
      <c r="H20" s="70" t="s">
        <v>38</v>
      </c>
      <c r="I20" s="71">
        <f>I21+I22+I23+I24+I25+I26</f>
        <v>0</v>
      </c>
      <c r="J20" s="72">
        <f>J21+J22+J23+J24+J25+J26</f>
        <v>0</v>
      </c>
      <c r="K20" s="72">
        <f>K21+K22+K23+K24+K25+K26</f>
        <v>0</v>
      </c>
      <c r="L20" s="72">
        <f>L21+L22+L23+L24+L25+L26</f>
        <v>0</v>
      </c>
      <c r="M20" s="73">
        <f>M21+M22+M23+M24+M25+M26</f>
        <v>0</v>
      </c>
    </row>
    <row r="21" spans="1:13" ht="16.5" outlineLevel="1" thickBot="1" x14ac:dyDescent="0.3">
      <c r="A21" s="74">
        <v>1</v>
      </c>
      <c r="B21" s="75" t="s">
        <v>39</v>
      </c>
      <c r="C21" s="76">
        <f t="shared" ref="C21:C26" si="0">SUM(D21:G21)</f>
        <v>4</v>
      </c>
      <c r="D21" s="77">
        <f>[1]ПВР_осн_деньги!F17</f>
        <v>1</v>
      </c>
      <c r="E21" s="78">
        <f>[1]ПВР_осн_деньги!G17</f>
        <v>1</v>
      </c>
      <c r="F21" s="78">
        <f>[1]ПВР_осн_деньги!H17</f>
        <v>1</v>
      </c>
      <c r="G21" s="79">
        <f>[1]ПВР_осн_деньги!I17</f>
        <v>1</v>
      </c>
      <c r="H21" s="80"/>
      <c r="I21" s="77">
        <f>$H$21*D21</f>
        <v>0</v>
      </c>
      <c r="J21" s="78">
        <f>$H$21*E21</f>
        <v>0</v>
      </c>
      <c r="K21" s="78">
        <f>$H$21*F21</f>
        <v>0</v>
      </c>
      <c r="L21" s="78">
        <f>$H$21*G21</f>
        <v>0</v>
      </c>
      <c r="M21" s="79">
        <f t="shared" ref="M21:M26" si="1">SUM(I21:L21)</f>
        <v>0</v>
      </c>
    </row>
    <row r="22" spans="1:13" ht="16.5" outlineLevel="1" thickBot="1" x14ac:dyDescent="0.3">
      <c r="A22" s="81">
        <v>2</v>
      </c>
      <c r="B22" s="82" t="s">
        <v>40</v>
      </c>
      <c r="C22" s="83">
        <f t="shared" si="0"/>
        <v>4</v>
      </c>
      <c r="D22" s="84">
        <f>[1]ПВР_осн_деньги!F21</f>
        <v>1</v>
      </c>
      <c r="E22" s="85">
        <f>[1]ПВР_осн_деньги!G21</f>
        <v>1</v>
      </c>
      <c r="F22" s="85">
        <f>[1]ПВР_осн_деньги!H21</f>
        <v>1</v>
      </c>
      <c r="G22" s="86">
        <f>[1]ПВР_осн_деньги!I21</f>
        <v>1</v>
      </c>
      <c r="H22" s="87"/>
      <c r="I22" s="84">
        <f>$H$22*D22</f>
        <v>0</v>
      </c>
      <c r="J22" s="85">
        <f>$H$22*E22</f>
        <v>0</v>
      </c>
      <c r="K22" s="85">
        <f>$H$22*F22</f>
        <v>0</v>
      </c>
      <c r="L22" s="85">
        <f>$H$22*G22</f>
        <v>0</v>
      </c>
      <c r="M22" s="86">
        <f t="shared" si="1"/>
        <v>0</v>
      </c>
    </row>
    <row r="23" spans="1:13" ht="15.75" customHeight="1" outlineLevel="1" thickBot="1" x14ac:dyDescent="0.3">
      <c r="A23" s="81">
        <v>3</v>
      </c>
      <c r="B23" s="82" t="s">
        <v>41</v>
      </c>
      <c r="C23" s="83">
        <f t="shared" si="0"/>
        <v>4</v>
      </c>
      <c r="D23" s="84">
        <f>[1]ПВР_осн_деньги!F25</f>
        <v>1</v>
      </c>
      <c r="E23" s="85">
        <f>[1]ПВР_осн_деньги!G25</f>
        <v>1</v>
      </c>
      <c r="F23" s="85">
        <f>[1]ПВР_осн_деньги!H25</f>
        <v>1</v>
      </c>
      <c r="G23" s="86">
        <f>[1]ПВР_осн_деньги!I25</f>
        <v>1</v>
      </c>
      <c r="H23" s="88"/>
      <c r="I23" s="84">
        <f>$H$23*D23</f>
        <v>0</v>
      </c>
      <c r="J23" s="85">
        <f>$H$23*E23</f>
        <v>0</v>
      </c>
      <c r="K23" s="85">
        <f>$H$23*F23</f>
        <v>0</v>
      </c>
      <c r="L23" s="85">
        <f>$H$23*G23</f>
        <v>0</v>
      </c>
      <c r="M23" s="86">
        <f t="shared" si="1"/>
        <v>0</v>
      </c>
    </row>
    <row r="24" spans="1:13" ht="15.75" customHeight="1" outlineLevel="1" thickBot="1" x14ac:dyDescent="0.3">
      <c r="A24" s="81">
        <v>4</v>
      </c>
      <c r="B24" s="82" t="s">
        <v>42</v>
      </c>
      <c r="C24" s="83">
        <f t="shared" si="0"/>
        <v>4</v>
      </c>
      <c r="D24" s="84">
        <f>[1]ПВР_осн_деньги!F29</f>
        <v>1</v>
      </c>
      <c r="E24" s="85">
        <f>[1]ПВР_осн_деньги!G29</f>
        <v>1</v>
      </c>
      <c r="F24" s="85">
        <f>[1]ПВР_осн_деньги!H29</f>
        <v>1</v>
      </c>
      <c r="G24" s="86">
        <f>[1]ПВР_осн_деньги!I29</f>
        <v>1</v>
      </c>
      <c r="H24" s="88"/>
      <c r="I24" s="84">
        <f>$H$24*D24</f>
        <v>0</v>
      </c>
      <c r="J24" s="85">
        <f>$H$24*E24</f>
        <v>0</v>
      </c>
      <c r="K24" s="85">
        <f>$H$24*F24</f>
        <v>0</v>
      </c>
      <c r="L24" s="85">
        <f>$H$24*G24</f>
        <v>0</v>
      </c>
      <c r="M24" s="86">
        <f t="shared" si="1"/>
        <v>0</v>
      </c>
    </row>
    <row r="25" spans="1:13" ht="15.75" customHeight="1" outlineLevel="1" thickBot="1" x14ac:dyDescent="0.3">
      <c r="A25" s="81">
        <v>5</v>
      </c>
      <c r="B25" s="82" t="s">
        <v>43</v>
      </c>
      <c r="C25" s="83">
        <f t="shared" si="0"/>
        <v>4</v>
      </c>
      <c r="D25" s="84">
        <f>[1]ПВР_осн_деньги!F33</f>
        <v>1</v>
      </c>
      <c r="E25" s="85">
        <f>[1]ПВР_осн_деньги!G33</f>
        <v>1</v>
      </c>
      <c r="F25" s="85">
        <f>[1]ПВР_осн_деньги!H33</f>
        <v>1</v>
      </c>
      <c r="G25" s="86">
        <f>[1]ПВР_осн_деньги!I33</f>
        <v>1</v>
      </c>
      <c r="H25" s="88"/>
      <c r="I25" s="84">
        <f>$H$25*D25</f>
        <v>0</v>
      </c>
      <c r="J25" s="85">
        <f>$H$25*E25</f>
        <v>0</v>
      </c>
      <c r="K25" s="85">
        <f>$H$25*F25</f>
        <v>0</v>
      </c>
      <c r="L25" s="85">
        <f>$H$25*G25</f>
        <v>0</v>
      </c>
      <c r="M25" s="86">
        <f t="shared" si="1"/>
        <v>0</v>
      </c>
    </row>
    <row r="26" spans="1:13" ht="15.75" customHeight="1" outlineLevel="1" thickBot="1" x14ac:dyDescent="0.3">
      <c r="A26" s="81">
        <v>6</v>
      </c>
      <c r="B26" s="82" t="s">
        <v>44</v>
      </c>
      <c r="C26" s="89">
        <f t="shared" si="0"/>
        <v>4</v>
      </c>
      <c r="D26" s="90">
        <f>[1]ПВР_осн_деньги!F37</f>
        <v>1</v>
      </c>
      <c r="E26" s="91">
        <f>[1]ПВР_осн_деньги!G37</f>
        <v>1</v>
      </c>
      <c r="F26" s="91">
        <f>[1]ПВР_осн_деньги!H37</f>
        <v>1</v>
      </c>
      <c r="G26" s="92">
        <f>[1]ПВР_осн_деньги!I37</f>
        <v>1</v>
      </c>
      <c r="H26" s="88"/>
      <c r="I26" s="90">
        <f>$H$26*D26</f>
        <v>0</v>
      </c>
      <c r="J26" s="91">
        <f>$H$26*E26</f>
        <v>0</v>
      </c>
      <c r="K26" s="91">
        <f>$H$26*F26</f>
        <v>0</v>
      </c>
      <c r="L26" s="91">
        <f>$H$26*G26</f>
        <v>0</v>
      </c>
      <c r="M26" s="92">
        <f t="shared" si="1"/>
        <v>0</v>
      </c>
    </row>
    <row r="27" spans="1:13" ht="15.75" customHeight="1" x14ac:dyDescent="0.2">
      <c r="A27" s="334">
        <v>186</v>
      </c>
      <c r="B27" s="367" t="s">
        <v>45</v>
      </c>
      <c r="C27" s="93"/>
      <c r="D27" s="94"/>
      <c r="E27" s="95"/>
      <c r="F27" s="95"/>
      <c r="G27" s="95"/>
      <c r="H27" s="40" t="s">
        <v>31</v>
      </c>
      <c r="I27" s="96">
        <v>16510</v>
      </c>
      <c r="J27" s="20">
        <v>18409</v>
      </c>
      <c r="K27" s="20">
        <v>20308</v>
      </c>
      <c r="L27" s="20">
        <v>22207</v>
      </c>
      <c r="M27" s="97"/>
    </row>
    <row r="28" spans="1:13" ht="15.75" customHeight="1" x14ac:dyDescent="0.2">
      <c r="A28" s="335"/>
      <c r="B28" s="368"/>
      <c r="C28" s="98"/>
      <c r="D28" s="94"/>
      <c r="E28" s="95"/>
      <c r="F28" s="95"/>
      <c r="G28" s="95"/>
      <c r="H28" s="47" t="s">
        <v>13</v>
      </c>
      <c r="I28" s="48">
        <v>1061</v>
      </c>
      <c r="J28" s="5">
        <v>1061</v>
      </c>
      <c r="K28" s="5">
        <v>1061</v>
      </c>
      <c r="L28" s="5">
        <v>1061</v>
      </c>
      <c r="M28" s="49"/>
    </row>
    <row r="29" spans="1:13" ht="15.75" customHeight="1" thickBot="1" x14ac:dyDescent="0.25">
      <c r="A29" s="335"/>
      <c r="B29" s="368"/>
      <c r="C29" s="98"/>
      <c r="D29" s="94"/>
      <c r="E29" s="95"/>
      <c r="F29" s="95"/>
      <c r="G29" s="99"/>
      <c r="H29" s="100" t="s">
        <v>14</v>
      </c>
      <c r="I29" s="101">
        <f>I28+I27</f>
        <v>17571</v>
      </c>
      <c r="J29" s="6">
        <f>J28+J27</f>
        <v>19470</v>
      </c>
      <c r="K29" s="6">
        <f>K28+K27</f>
        <v>21369</v>
      </c>
      <c r="L29" s="6">
        <f>L28+L27</f>
        <v>23268</v>
      </c>
      <c r="M29" s="49"/>
    </row>
    <row r="30" spans="1:13" ht="15.75" customHeight="1" thickBot="1" x14ac:dyDescent="0.25">
      <c r="A30" s="335"/>
      <c r="B30" s="368"/>
      <c r="C30" s="331" t="s">
        <v>15</v>
      </c>
      <c r="D30" s="332"/>
      <c r="E30" s="332"/>
      <c r="F30" s="332"/>
      <c r="G30" s="333"/>
      <c r="H30" s="102" t="s">
        <v>46</v>
      </c>
      <c r="I30" s="103">
        <v>8242</v>
      </c>
      <c r="J30" s="104">
        <v>9607</v>
      </c>
      <c r="K30" s="104">
        <v>10972</v>
      </c>
      <c r="L30" s="104">
        <v>12337</v>
      </c>
      <c r="M30" s="53"/>
    </row>
    <row r="31" spans="1:13" ht="23.25" customHeight="1" thickBot="1" x14ac:dyDescent="0.3">
      <c r="A31" s="335"/>
      <c r="B31" s="368"/>
      <c r="C31" s="105">
        <f>SUM(D31:G31)</f>
        <v>26</v>
      </c>
      <c r="D31" s="54">
        <f>[1]ПВР_осн_деньги!F40</f>
        <v>5</v>
      </c>
      <c r="E31" s="55">
        <f>[1]ПВР_осн_деньги!G40</f>
        <v>8</v>
      </c>
      <c r="F31" s="55">
        <f>[1]ПВР_осн_деньги!H40</f>
        <v>8</v>
      </c>
      <c r="G31" s="56">
        <f>[1]ПВР_осн_деньги!I40</f>
        <v>5</v>
      </c>
      <c r="H31" s="106" t="s">
        <v>15</v>
      </c>
      <c r="I31" s="54">
        <f>D31</f>
        <v>5</v>
      </c>
      <c r="J31" s="55">
        <f>E31</f>
        <v>8</v>
      </c>
      <c r="K31" s="55">
        <f>F31</f>
        <v>8</v>
      </c>
      <c r="L31" s="55">
        <f>G31</f>
        <v>5</v>
      </c>
      <c r="M31" s="56">
        <f>SUM(I31:L31)</f>
        <v>26</v>
      </c>
    </row>
    <row r="32" spans="1:13" ht="15.75" customHeight="1" thickBot="1" x14ac:dyDescent="0.3">
      <c r="A32" s="335"/>
      <c r="B32" s="368"/>
      <c r="C32" s="370" t="s">
        <v>47</v>
      </c>
      <c r="D32" s="371"/>
      <c r="E32" s="371"/>
      <c r="F32" s="371"/>
      <c r="G32" s="372"/>
      <c r="H32" s="107"/>
      <c r="I32" s="108"/>
      <c r="J32" s="109"/>
      <c r="K32" s="109"/>
      <c r="L32" s="109"/>
      <c r="M32" s="110"/>
    </row>
    <row r="33" spans="1:13" ht="29.25" customHeight="1" thickBot="1" x14ac:dyDescent="0.3">
      <c r="A33" s="335"/>
      <c r="B33" s="368"/>
      <c r="C33" s="111">
        <f>SUM(D33:G33)</f>
        <v>60</v>
      </c>
      <c r="D33" s="106">
        <f>[1]ПВР_осн_деньги!F45</f>
        <v>12</v>
      </c>
      <c r="E33" s="112">
        <f>[1]ПВР_осн_деньги!G45</f>
        <v>18</v>
      </c>
      <c r="F33" s="112">
        <f>[1]ПВР_осн_деньги!H45</f>
        <v>18</v>
      </c>
      <c r="G33" s="112">
        <f>[1]ПВР_осн_деньги!I45</f>
        <v>12</v>
      </c>
      <c r="H33" s="113" t="s">
        <v>48</v>
      </c>
      <c r="I33" s="114">
        <f>D33</f>
        <v>12</v>
      </c>
      <c r="J33" s="114">
        <f>E33</f>
        <v>18</v>
      </c>
      <c r="K33" s="114">
        <f>F33</f>
        <v>18</v>
      </c>
      <c r="L33" s="114">
        <f>G33</f>
        <v>12</v>
      </c>
      <c r="M33" s="115">
        <f t="shared" ref="M33:M45" si="2">SUM(I33:L33)</f>
        <v>60</v>
      </c>
    </row>
    <row r="34" spans="1:13" ht="30.75" thickBot="1" x14ac:dyDescent="0.3">
      <c r="A34" s="335"/>
      <c r="B34" s="368"/>
      <c r="C34" s="331" t="s">
        <v>32</v>
      </c>
      <c r="D34" s="332"/>
      <c r="E34" s="332"/>
      <c r="F34" s="332"/>
      <c r="G34" s="333"/>
      <c r="H34" s="116" t="s">
        <v>49</v>
      </c>
      <c r="I34" s="59">
        <f>(I27*$B$9*$A$9)*I31+(I28*$A$9)*I31+$C$9*I31+(I30*$B$9*$A$9)*I33</f>
        <v>0</v>
      </c>
      <c r="J34" s="59">
        <f>(J27*$B$9*$A$9)*J31+(J28*$A$9)*J31+$C$9*J31+(J30*$B$9*$A$9)*J33</f>
        <v>0</v>
      </c>
      <c r="K34" s="59">
        <f>(K27*$B$9*$A$9)*K31+(K28*$A$9)*K31+$C$9*K31+(K30*$B$9*$A$9)*K33</f>
        <v>0</v>
      </c>
      <c r="L34" s="59">
        <f>(L27*$B$9*$A$9)*L31+(L28*$A$9)*L31+$C$9*L31+(L30*$B$9*$A$9)*L33</f>
        <v>0</v>
      </c>
      <c r="M34" s="60">
        <f t="shared" si="2"/>
        <v>0</v>
      </c>
    </row>
    <row r="35" spans="1:13" ht="45.75" customHeight="1" thickBot="1" x14ac:dyDescent="0.3">
      <c r="A35" s="336"/>
      <c r="B35" s="369"/>
      <c r="C35" s="117">
        <f>C37+C38+C39+C40+C41+C42+C43+C44+C45</f>
        <v>70</v>
      </c>
      <c r="D35" s="118">
        <f>D37+D38+D39+D40+D41+D42+D43+D44+D45</f>
        <v>14</v>
      </c>
      <c r="E35" s="63">
        <f>E37+E38+E39+E40+E41+E42+E43+E44+E45</f>
        <v>21</v>
      </c>
      <c r="F35" s="63">
        <f>F37+F38+F39+F40+F41+F42+F43+F44+F45</f>
        <v>21</v>
      </c>
      <c r="G35" s="64">
        <f>G37+G38+G39+G40+G41+G42+G43+G44+G45</f>
        <v>14</v>
      </c>
      <c r="H35" s="119" t="s">
        <v>50</v>
      </c>
      <c r="I35" s="120">
        <f>I34+I36</f>
        <v>0</v>
      </c>
      <c r="J35" s="121">
        <f>J34+J36</f>
        <v>0</v>
      </c>
      <c r="K35" s="121">
        <f>K34+K36</f>
        <v>0</v>
      </c>
      <c r="L35" s="121">
        <f>L34+L36</f>
        <v>0</v>
      </c>
      <c r="M35" s="68">
        <f t="shared" si="2"/>
        <v>0</v>
      </c>
    </row>
    <row r="36" spans="1:13" ht="38.25" customHeight="1" outlineLevel="1" thickBot="1" x14ac:dyDescent="0.3">
      <c r="A36" s="362" t="s">
        <v>51</v>
      </c>
      <c r="B36" s="363"/>
      <c r="C36" s="69" t="s">
        <v>36</v>
      </c>
      <c r="D36" s="364" t="s">
        <v>52</v>
      </c>
      <c r="E36" s="365"/>
      <c r="F36" s="365"/>
      <c r="G36" s="366"/>
      <c r="H36" s="122" t="s">
        <v>53</v>
      </c>
      <c r="I36" s="71">
        <f>I37+I38+I39+I40+I41+I42+I43+I44+I45</f>
        <v>0</v>
      </c>
      <c r="J36" s="123">
        <f>J37+J38+J39+J40+J41+J42+J43+J44+J45</f>
        <v>0</v>
      </c>
      <c r="K36" s="123">
        <f>K37+K38+K39+K40+K41+K42+K43+K44+K45</f>
        <v>0</v>
      </c>
      <c r="L36" s="123">
        <f>L37+L38+L39+L40+L41+L42+L43+L44+L45</f>
        <v>0</v>
      </c>
      <c r="M36" s="73">
        <f t="shared" si="2"/>
        <v>0</v>
      </c>
    </row>
    <row r="37" spans="1:13" ht="16.5" outlineLevel="1" thickBot="1" x14ac:dyDescent="0.3">
      <c r="A37" s="74">
        <v>1</v>
      </c>
      <c r="B37" s="75" t="s">
        <v>54</v>
      </c>
      <c r="C37" s="124">
        <f t="shared" ref="C37:C45" si="3">SUM(D37:G37)</f>
        <v>10</v>
      </c>
      <c r="D37" s="77">
        <f>[1]ПВР_осн_деньги!F53</f>
        <v>2</v>
      </c>
      <c r="E37" s="78">
        <f>[1]ПВР_осн_деньги!G53</f>
        <v>3</v>
      </c>
      <c r="F37" s="78">
        <f>[1]ПВР_осн_деньги!H53</f>
        <v>3</v>
      </c>
      <c r="G37" s="79">
        <f>[1]ПВР_осн_деньги!I53</f>
        <v>2</v>
      </c>
      <c r="H37" s="125"/>
      <c r="I37" s="77">
        <f t="shared" ref="I37:L45" si="4">$H37*D37</f>
        <v>0</v>
      </c>
      <c r="J37" s="78">
        <f t="shared" si="4"/>
        <v>0</v>
      </c>
      <c r="K37" s="78">
        <f t="shared" si="4"/>
        <v>0</v>
      </c>
      <c r="L37" s="78">
        <f t="shared" si="4"/>
        <v>0</v>
      </c>
      <c r="M37" s="79">
        <f t="shared" si="2"/>
        <v>0</v>
      </c>
    </row>
    <row r="38" spans="1:13" ht="16.5" outlineLevel="1" thickBot="1" x14ac:dyDescent="0.3">
      <c r="A38" s="81">
        <v>2</v>
      </c>
      <c r="B38" s="82" t="s">
        <v>55</v>
      </c>
      <c r="C38" s="126">
        <f t="shared" si="3"/>
        <v>10</v>
      </c>
      <c r="D38" s="84">
        <f>[1]ПВР_осн_деньги!F57</f>
        <v>2</v>
      </c>
      <c r="E38" s="85">
        <f>[1]ПВР_осн_деньги!G57</f>
        <v>3</v>
      </c>
      <c r="F38" s="85">
        <f>[1]ПВР_осн_деньги!H57</f>
        <v>3</v>
      </c>
      <c r="G38" s="86">
        <f>[1]ПВР_осн_деньги!I57</f>
        <v>2</v>
      </c>
      <c r="H38" s="127"/>
      <c r="I38" s="84">
        <f t="shared" si="4"/>
        <v>0</v>
      </c>
      <c r="J38" s="85">
        <f t="shared" si="4"/>
        <v>0</v>
      </c>
      <c r="K38" s="85">
        <f t="shared" si="4"/>
        <v>0</v>
      </c>
      <c r="L38" s="85">
        <f t="shared" si="4"/>
        <v>0</v>
      </c>
      <c r="M38" s="86">
        <f t="shared" si="2"/>
        <v>0</v>
      </c>
    </row>
    <row r="39" spans="1:13" ht="16.5" outlineLevel="1" thickBot="1" x14ac:dyDescent="0.3">
      <c r="A39" s="81">
        <v>3</v>
      </c>
      <c r="B39" s="82" t="s">
        <v>56</v>
      </c>
      <c r="C39" s="126">
        <f t="shared" si="3"/>
        <v>10</v>
      </c>
      <c r="D39" s="84">
        <f>[1]ПВР_осн_деньги!F61</f>
        <v>2</v>
      </c>
      <c r="E39" s="85">
        <f>[1]ПВР_осн_деньги!G61</f>
        <v>3</v>
      </c>
      <c r="F39" s="85">
        <f>[1]ПВР_осн_деньги!H61</f>
        <v>3</v>
      </c>
      <c r="G39" s="86">
        <f>[1]ПВР_осн_деньги!I61</f>
        <v>2</v>
      </c>
      <c r="H39" s="128"/>
      <c r="I39" s="84">
        <f t="shared" si="4"/>
        <v>0</v>
      </c>
      <c r="J39" s="85">
        <f t="shared" si="4"/>
        <v>0</v>
      </c>
      <c r="K39" s="85">
        <f t="shared" si="4"/>
        <v>0</v>
      </c>
      <c r="L39" s="85">
        <f t="shared" si="4"/>
        <v>0</v>
      </c>
      <c r="M39" s="86">
        <f t="shared" si="2"/>
        <v>0</v>
      </c>
    </row>
    <row r="40" spans="1:13" ht="16.5" outlineLevel="1" thickBot="1" x14ac:dyDescent="0.3">
      <c r="A40" s="81">
        <v>4</v>
      </c>
      <c r="B40" s="82" t="s">
        <v>57</v>
      </c>
      <c r="C40" s="126">
        <f t="shared" si="3"/>
        <v>10</v>
      </c>
      <c r="D40" s="84">
        <f>[1]ПВР_осн_деньги!F65</f>
        <v>2</v>
      </c>
      <c r="E40" s="85">
        <f>[1]ПВР_осн_деньги!G65</f>
        <v>3</v>
      </c>
      <c r="F40" s="85">
        <f>[1]ПВР_осн_деньги!H65</f>
        <v>3</v>
      </c>
      <c r="G40" s="86">
        <f>[1]ПВР_осн_деньги!I65</f>
        <v>2</v>
      </c>
      <c r="H40" s="128"/>
      <c r="I40" s="84">
        <f t="shared" si="4"/>
        <v>0</v>
      </c>
      <c r="J40" s="85">
        <f t="shared" si="4"/>
        <v>0</v>
      </c>
      <c r="K40" s="85">
        <f t="shared" si="4"/>
        <v>0</v>
      </c>
      <c r="L40" s="85">
        <f t="shared" si="4"/>
        <v>0</v>
      </c>
      <c r="M40" s="86">
        <f t="shared" si="2"/>
        <v>0</v>
      </c>
    </row>
    <row r="41" spans="1:13" ht="16.5" outlineLevel="1" thickBot="1" x14ac:dyDescent="0.3">
      <c r="A41" s="81">
        <v>5</v>
      </c>
      <c r="B41" s="82" t="s">
        <v>58</v>
      </c>
      <c r="C41" s="126">
        <f t="shared" si="3"/>
        <v>4</v>
      </c>
      <c r="D41" s="84">
        <f>[1]ПВР_осн_деньги!F69</f>
        <v>1</v>
      </c>
      <c r="E41" s="85">
        <f>[1]ПВР_осн_деньги!G69</f>
        <v>1</v>
      </c>
      <c r="F41" s="85">
        <f>[1]ПВР_осн_деньги!H69</f>
        <v>1</v>
      </c>
      <c r="G41" s="86">
        <f>[1]ПВР_осн_деньги!I69</f>
        <v>1</v>
      </c>
      <c r="H41" s="128"/>
      <c r="I41" s="84">
        <f t="shared" si="4"/>
        <v>0</v>
      </c>
      <c r="J41" s="85">
        <f t="shared" si="4"/>
        <v>0</v>
      </c>
      <c r="K41" s="85">
        <f t="shared" si="4"/>
        <v>0</v>
      </c>
      <c r="L41" s="85">
        <f t="shared" si="4"/>
        <v>0</v>
      </c>
      <c r="M41" s="86">
        <f t="shared" si="2"/>
        <v>0</v>
      </c>
    </row>
    <row r="42" spans="1:13" ht="16.5" outlineLevel="1" thickBot="1" x14ac:dyDescent="0.3">
      <c r="A42" s="81">
        <v>6</v>
      </c>
      <c r="B42" s="82" t="s">
        <v>59</v>
      </c>
      <c r="C42" s="126">
        <f t="shared" si="3"/>
        <v>10</v>
      </c>
      <c r="D42" s="84">
        <f>[1]ПВР_осн_деньги!F73</f>
        <v>2</v>
      </c>
      <c r="E42" s="85">
        <f>[1]ПВР_осн_деньги!G73</f>
        <v>3</v>
      </c>
      <c r="F42" s="85">
        <f>[1]ПВР_осн_деньги!H73</f>
        <v>3</v>
      </c>
      <c r="G42" s="86">
        <f>[1]ПВР_осн_деньги!I73</f>
        <v>2</v>
      </c>
      <c r="H42" s="128"/>
      <c r="I42" s="84">
        <f t="shared" si="4"/>
        <v>0</v>
      </c>
      <c r="J42" s="85">
        <f t="shared" si="4"/>
        <v>0</v>
      </c>
      <c r="K42" s="85">
        <f t="shared" si="4"/>
        <v>0</v>
      </c>
      <c r="L42" s="85">
        <f t="shared" si="4"/>
        <v>0</v>
      </c>
      <c r="M42" s="86">
        <f t="shared" si="2"/>
        <v>0</v>
      </c>
    </row>
    <row r="43" spans="1:13" ht="16.5" outlineLevel="1" thickBot="1" x14ac:dyDescent="0.3">
      <c r="A43" s="81">
        <v>7</v>
      </c>
      <c r="B43" s="82" t="s">
        <v>60</v>
      </c>
      <c r="C43" s="126">
        <f t="shared" si="3"/>
        <v>10</v>
      </c>
      <c r="D43" s="84">
        <f>[1]ПВР_осн_деньги!F77</f>
        <v>2</v>
      </c>
      <c r="E43" s="85">
        <f>[1]ПВР_осн_деньги!G77</f>
        <v>3</v>
      </c>
      <c r="F43" s="85">
        <f>[1]ПВР_осн_деньги!H77</f>
        <v>3</v>
      </c>
      <c r="G43" s="86">
        <f>[1]ПВР_осн_деньги!I77</f>
        <v>2</v>
      </c>
      <c r="H43" s="128"/>
      <c r="I43" s="84">
        <f t="shared" si="4"/>
        <v>0</v>
      </c>
      <c r="J43" s="85">
        <f t="shared" si="4"/>
        <v>0</v>
      </c>
      <c r="K43" s="85">
        <f t="shared" si="4"/>
        <v>0</v>
      </c>
      <c r="L43" s="85">
        <f t="shared" si="4"/>
        <v>0</v>
      </c>
      <c r="M43" s="86">
        <f t="shared" si="2"/>
        <v>0</v>
      </c>
    </row>
    <row r="44" spans="1:13" ht="16.5" outlineLevel="1" thickBot="1" x14ac:dyDescent="0.3">
      <c r="A44" s="81">
        <v>8</v>
      </c>
      <c r="B44" s="82" t="s">
        <v>61</v>
      </c>
      <c r="C44" s="126">
        <f t="shared" si="3"/>
        <v>4</v>
      </c>
      <c r="D44" s="84">
        <f>[1]ПВР_осн_деньги!F81</f>
        <v>1</v>
      </c>
      <c r="E44" s="85">
        <f>[1]ПВР_осн_деньги!G81</f>
        <v>1</v>
      </c>
      <c r="F44" s="85">
        <f>[1]ПВР_осн_деньги!H81</f>
        <v>1</v>
      </c>
      <c r="G44" s="86">
        <f>[1]ПВР_осн_деньги!I81</f>
        <v>1</v>
      </c>
      <c r="H44" s="128"/>
      <c r="I44" s="84">
        <f t="shared" si="4"/>
        <v>0</v>
      </c>
      <c r="J44" s="85">
        <f t="shared" si="4"/>
        <v>0</v>
      </c>
      <c r="K44" s="85">
        <f t="shared" si="4"/>
        <v>0</v>
      </c>
      <c r="L44" s="85">
        <f t="shared" si="4"/>
        <v>0</v>
      </c>
      <c r="M44" s="86">
        <f t="shared" si="2"/>
        <v>0</v>
      </c>
    </row>
    <row r="45" spans="1:13" ht="16.5" outlineLevel="1" thickBot="1" x14ac:dyDescent="0.3">
      <c r="A45" s="81">
        <v>9</v>
      </c>
      <c r="B45" s="82" t="s">
        <v>62</v>
      </c>
      <c r="C45" s="129">
        <f t="shared" si="3"/>
        <v>2</v>
      </c>
      <c r="D45" s="90">
        <f>[1]ПВР_осн_деньги!F85</f>
        <v>0</v>
      </c>
      <c r="E45" s="91">
        <f>[1]ПВР_осн_деньги!G85</f>
        <v>1</v>
      </c>
      <c r="F45" s="91">
        <f>[1]ПВР_осн_деньги!H85</f>
        <v>1</v>
      </c>
      <c r="G45" s="92">
        <f>[1]ПВР_осн_деньги!I85</f>
        <v>0</v>
      </c>
      <c r="H45" s="128"/>
      <c r="I45" s="90">
        <f t="shared" si="4"/>
        <v>0</v>
      </c>
      <c r="J45" s="91">
        <f t="shared" si="4"/>
        <v>0</v>
      </c>
      <c r="K45" s="91">
        <f t="shared" si="4"/>
        <v>0</v>
      </c>
      <c r="L45" s="91">
        <f t="shared" si="4"/>
        <v>0</v>
      </c>
      <c r="M45" s="92">
        <f t="shared" si="2"/>
        <v>0</v>
      </c>
    </row>
    <row r="46" spans="1:13" ht="15.75" customHeight="1" x14ac:dyDescent="0.2">
      <c r="A46" s="334">
        <v>187</v>
      </c>
      <c r="B46" s="367" t="s">
        <v>63</v>
      </c>
      <c r="C46" s="130"/>
      <c r="D46" s="94"/>
      <c r="E46" s="95"/>
      <c r="F46" s="95"/>
      <c r="G46" s="99"/>
      <c r="H46" s="131" t="s">
        <v>31</v>
      </c>
      <c r="I46" s="132">
        <v>187700</v>
      </c>
      <c r="J46" s="20">
        <v>190400</v>
      </c>
      <c r="K46" s="20">
        <v>193800</v>
      </c>
      <c r="L46" s="20">
        <v>210800</v>
      </c>
      <c r="M46" s="97"/>
    </row>
    <row r="47" spans="1:13" ht="15.75" customHeight="1" x14ac:dyDescent="0.2">
      <c r="A47" s="335"/>
      <c r="B47" s="368"/>
      <c r="C47" s="133"/>
      <c r="D47" s="94"/>
      <c r="E47" s="95"/>
      <c r="F47" s="95"/>
      <c r="G47" s="99"/>
      <c r="H47" s="134" t="s">
        <v>13</v>
      </c>
      <c r="I47" s="135">
        <v>1698</v>
      </c>
      <c r="J47" s="5">
        <v>1698</v>
      </c>
      <c r="K47" s="5">
        <v>1698</v>
      </c>
      <c r="L47" s="5">
        <v>1698</v>
      </c>
      <c r="M47" s="49"/>
    </row>
    <row r="48" spans="1:13" ht="15.75" customHeight="1" thickBot="1" x14ac:dyDescent="0.25">
      <c r="A48" s="335"/>
      <c r="B48" s="368"/>
      <c r="C48" s="133"/>
      <c r="D48" s="94"/>
      <c r="E48" s="136"/>
      <c r="F48" s="136"/>
      <c r="G48" s="99"/>
      <c r="H48" s="137" t="s">
        <v>14</v>
      </c>
      <c r="I48" s="138">
        <f>I47+I46</f>
        <v>189398</v>
      </c>
      <c r="J48" s="6">
        <f>J47+J46</f>
        <v>192098</v>
      </c>
      <c r="K48" s="6">
        <f>K47+K46</f>
        <v>195498</v>
      </c>
      <c r="L48" s="6">
        <f>L47+L46</f>
        <v>212498</v>
      </c>
      <c r="M48" s="49"/>
    </row>
    <row r="49" spans="1:15" ht="15.75" customHeight="1" thickBot="1" x14ac:dyDescent="0.25">
      <c r="A49" s="335"/>
      <c r="B49" s="368"/>
      <c r="C49" s="331" t="s">
        <v>15</v>
      </c>
      <c r="D49" s="332"/>
      <c r="E49" s="332"/>
      <c r="F49" s="332"/>
      <c r="G49" s="333"/>
      <c r="H49" s="139" t="s">
        <v>46</v>
      </c>
      <c r="I49" s="140"/>
      <c r="J49" s="104"/>
      <c r="K49" s="104"/>
      <c r="L49" s="104"/>
      <c r="M49" s="53"/>
    </row>
    <row r="50" spans="1:15" ht="16.5" customHeight="1" thickBot="1" x14ac:dyDescent="0.3">
      <c r="A50" s="335"/>
      <c r="B50" s="368"/>
      <c r="C50" s="55">
        <f>SUM(D50:G50)</f>
        <v>36</v>
      </c>
      <c r="D50" s="55">
        <f>[1]ПВР_осн_деньги!F88</f>
        <v>7</v>
      </c>
      <c r="E50" s="55">
        <f>[1]ПВР_осн_деньги!G88</f>
        <v>11</v>
      </c>
      <c r="F50" s="55">
        <f>[1]ПВР_осн_деньги!H88</f>
        <v>11</v>
      </c>
      <c r="G50" s="55">
        <f>[1]ПВР_осн_деньги!I88</f>
        <v>7</v>
      </c>
      <c r="H50" s="55" t="s">
        <v>15</v>
      </c>
      <c r="I50" s="55">
        <f>D50</f>
        <v>7</v>
      </c>
      <c r="J50" s="55">
        <f>E50</f>
        <v>11</v>
      </c>
      <c r="K50" s="55">
        <f>F50</f>
        <v>11</v>
      </c>
      <c r="L50" s="55">
        <f>G50</f>
        <v>7</v>
      </c>
      <c r="M50" s="56">
        <f>SUM(I50:L50)</f>
        <v>36</v>
      </c>
    </row>
    <row r="51" spans="1:15" ht="16.5" customHeight="1" thickBot="1" x14ac:dyDescent="0.3">
      <c r="A51" s="335"/>
      <c r="B51" s="368"/>
      <c r="C51" s="331" t="s">
        <v>32</v>
      </c>
      <c r="D51" s="332"/>
      <c r="E51" s="332"/>
      <c r="F51" s="332"/>
      <c r="G51" s="333"/>
      <c r="H51" s="141" t="s">
        <v>64</v>
      </c>
      <c r="I51" s="142">
        <f>(I46*$B$9*$A$9)*I50+(I47*$A$9)*I50+$C$9*I50</f>
        <v>0</v>
      </c>
      <c r="J51" s="142">
        <f>(J46*$B$9*$A$9)*J50+(J47*$A$9)*J50+$C$9*J50</f>
        <v>0</v>
      </c>
      <c r="K51" s="142">
        <f>(K46*$B$9*$A$9)*K50+(K47*$A$9)*K50+$C$9*K50</f>
        <v>0</v>
      </c>
      <c r="L51" s="142">
        <f>(L46*$B$9*$A$9)*L50+(L47*$A$9)*L50+$C$9*L50</f>
        <v>0</v>
      </c>
      <c r="M51" s="143">
        <f>SUM(I51:L51)</f>
        <v>0</v>
      </c>
    </row>
    <row r="52" spans="1:15" ht="30.75" thickBot="1" x14ac:dyDescent="0.3">
      <c r="A52" s="336"/>
      <c r="B52" s="369"/>
      <c r="C52" s="144">
        <f>C54+C55+C56+C57+C58+C59+C60+C61+C62+C63+C64+C65+C66+C67+C68+C69</f>
        <v>3016</v>
      </c>
      <c r="D52" s="145">
        <f>D54+D55+D56+D57+D58+D59+D60+D61+D62+D63+D64+D65+D66+D67+D68+D69</f>
        <v>602</v>
      </c>
      <c r="E52" s="146">
        <f>E54+E55+E56+E57+E58+E59+E60+E61+E62+E63+E64+E65+E66+E67+E68+E69</f>
        <v>906</v>
      </c>
      <c r="F52" s="146">
        <f>F54+F55+F56+F57+F58+F59+F60+F61+F62+F63+F64+F65+F66+F67+F68+F69</f>
        <v>906</v>
      </c>
      <c r="G52" s="147">
        <f>G54+G55+G56+G57+G58+G59+G60+G61+G62+G63+G64+G65+G66+G67+G68+G69</f>
        <v>602</v>
      </c>
      <c r="H52" s="148" t="s">
        <v>65</v>
      </c>
      <c r="I52" s="149">
        <f>I51+I53</f>
        <v>0</v>
      </c>
      <c r="J52" s="149">
        <f>J51+J53</f>
        <v>0</v>
      </c>
      <c r="K52" s="149">
        <f>K51+K53</f>
        <v>0</v>
      </c>
      <c r="L52" s="149">
        <f>L51+L53</f>
        <v>0</v>
      </c>
      <c r="M52" s="150">
        <f>SUM(I52:L52)</f>
        <v>0</v>
      </c>
      <c r="O52" s="14"/>
    </row>
    <row r="53" spans="1:15" ht="41.25" customHeight="1" outlineLevel="1" thickBot="1" x14ac:dyDescent="0.3">
      <c r="A53" s="362" t="s">
        <v>51</v>
      </c>
      <c r="B53" s="363"/>
      <c r="C53" s="69" t="s">
        <v>36</v>
      </c>
      <c r="D53" s="364" t="s">
        <v>32</v>
      </c>
      <c r="E53" s="365"/>
      <c r="F53" s="365"/>
      <c r="G53" s="366"/>
      <c r="H53" s="70" t="s">
        <v>66</v>
      </c>
      <c r="I53" s="71">
        <f>I54+I55+I56+I57+I58+I59+I60+I61+I62+I63+I64+I65+I66+I67+I68+I69</f>
        <v>0</v>
      </c>
      <c r="J53" s="123">
        <f>J54+J55+J56+J57+J58+J59+J60+J61+J62+J63+J64+J65+J66+J67+J68+J69</f>
        <v>0</v>
      </c>
      <c r="K53" s="123">
        <f>K54+K55+K56+K57+K58+K59+K60+K61+K62+K63+K64+K65+K66+K67+K68+K69</f>
        <v>0</v>
      </c>
      <c r="L53" s="123">
        <f>L54+L55+L56+L57+L58+L59+L60+L61+L62+L63+L64+L65+L66+L67+L68+L69</f>
        <v>0</v>
      </c>
      <c r="M53" s="73">
        <f>M54+M55+M56+M57+M58+M59+M60+M61+M62+M63+M64+M65+M66+M67+M68+M69</f>
        <v>0</v>
      </c>
    </row>
    <row r="54" spans="1:15" ht="16.5" outlineLevel="1" thickBot="1" x14ac:dyDescent="0.3">
      <c r="A54" s="74">
        <v>1</v>
      </c>
      <c r="B54" s="75" t="s">
        <v>67</v>
      </c>
      <c r="C54" s="77">
        <f t="shared" ref="C54:C69" si="5">SUM(D54:G54)</f>
        <v>160</v>
      </c>
      <c r="D54" s="78">
        <f>[1]ПВР_осн_деньги!F97</f>
        <v>32</v>
      </c>
      <c r="E54" s="78">
        <f>[1]ПВР_осн_деньги!G97</f>
        <v>48</v>
      </c>
      <c r="F54" s="78">
        <f>[1]ПВР_осн_деньги!H97</f>
        <v>48</v>
      </c>
      <c r="G54" s="79">
        <f>[1]ПВР_осн_деньги!I97</f>
        <v>32</v>
      </c>
      <c r="H54" s="151"/>
      <c r="I54" s="77">
        <f t="shared" ref="I54:L69" si="6">$H54*D54</f>
        <v>0</v>
      </c>
      <c r="J54" s="78">
        <f t="shared" si="6"/>
        <v>0</v>
      </c>
      <c r="K54" s="78">
        <f t="shared" si="6"/>
        <v>0</v>
      </c>
      <c r="L54" s="78">
        <f t="shared" si="6"/>
        <v>0</v>
      </c>
      <c r="M54" s="79">
        <f t="shared" ref="M54:M74" si="7">SUM(I54:L54)</f>
        <v>0</v>
      </c>
    </row>
    <row r="55" spans="1:15" ht="16.5" outlineLevel="1" thickBot="1" x14ac:dyDescent="0.3">
      <c r="A55" s="81">
        <v>2</v>
      </c>
      <c r="B55" s="82" t="s">
        <v>68</v>
      </c>
      <c r="C55" s="152">
        <f t="shared" si="5"/>
        <v>20</v>
      </c>
      <c r="D55" s="85">
        <f>[1]ПВР_осн_деньги!F101</f>
        <v>4</v>
      </c>
      <c r="E55" s="85">
        <f>[1]ПВР_осн_деньги!G101</f>
        <v>6</v>
      </c>
      <c r="F55" s="85">
        <f>[1]ПВР_осн_деньги!H101</f>
        <v>6</v>
      </c>
      <c r="G55" s="86">
        <f>[1]ПВР_осн_деньги!I101</f>
        <v>4</v>
      </c>
      <c r="H55" s="151"/>
      <c r="I55" s="84">
        <f t="shared" si="6"/>
        <v>0</v>
      </c>
      <c r="J55" s="85">
        <f t="shared" si="6"/>
        <v>0</v>
      </c>
      <c r="K55" s="85">
        <f t="shared" si="6"/>
        <v>0</v>
      </c>
      <c r="L55" s="85">
        <f t="shared" si="6"/>
        <v>0</v>
      </c>
      <c r="M55" s="86">
        <f t="shared" si="7"/>
        <v>0</v>
      </c>
    </row>
    <row r="56" spans="1:15" ht="17.25" customHeight="1" outlineLevel="1" thickBot="1" x14ac:dyDescent="0.3">
      <c r="A56" s="81">
        <v>3</v>
      </c>
      <c r="B56" s="82" t="s">
        <v>69</v>
      </c>
      <c r="C56" s="152">
        <f t="shared" si="5"/>
        <v>596</v>
      </c>
      <c r="D56" s="85">
        <f>[1]ПВР_осн_деньги!F105</f>
        <v>119</v>
      </c>
      <c r="E56" s="85">
        <f>[1]ПВР_осн_деньги!G105</f>
        <v>179</v>
      </c>
      <c r="F56" s="85">
        <f>[1]ПВР_осн_деньги!H105</f>
        <v>179</v>
      </c>
      <c r="G56" s="86">
        <f>[1]ПВР_осн_деньги!I105</f>
        <v>119</v>
      </c>
      <c r="H56" s="151"/>
      <c r="I56" s="84">
        <f t="shared" si="6"/>
        <v>0</v>
      </c>
      <c r="J56" s="85">
        <f t="shared" si="6"/>
        <v>0</v>
      </c>
      <c r="K56" s="85">
        <f t="shared" si="6"/>
        <v>0</v>
      </c>
      <c r="L56" s="85">
        <f t="shared" si="6"/>
        <v>0</v>
      </c>
      <c r="M56" s="86">
        <f t="shared" si="7"/>
        <v>0</v>
      </c>
    </row>
    <row r="57" spans="1:15" ht="16.5" outlineLevel="1" thickBot="1" x14ac:dyDescent="0.3">
      <c r="A57" s="81">
        <v>4</v>
      </c>
      <c r="B57" s="82" t="s">
        <v>70</v>
      </c>
      <c r="C57" s="152">
        <f t="shared" si="5"/>
        <v>40</v>
      </c>
      <c r="D57" s="85">
        <f>[1]ПВР_осн_деньги!F109</f>
        <v>8</v>
      </c>
      <c r="E57" s="85">
        <f>[1]ПВР_осн_деньги!G109</f>
        <v>12</v>
      </c>
      <c r="F57" s="85">
        <f>[1]ПВР_осн_деньги!H109</f>
        <v>12</v>
      </c>
      <c r="G57" s="86">
        <f>[1]ПВР_осн_деньги!I109</f>
        <v>8</v>
      </c>
      <c r="H57" s="151"/>
      <c r="I57" s="84">
        <f t="shared" si="6"/>
        <v>0</v>
      </c>
      <c r="J57" s="85">
        <f t="shared" si="6"/>
        <v>0</v>
      </c>
      <c r="K57" s="85">
        <f t="shared" si="6"/>
        <v>0</v>
      </c>
      <c r="L57" s="85">
        <f t="shared" si="6"/>
        <v>0</v>
      </c>
      <c r="M57" s="86">
        <f t="shared" si="7"/>
        <v>0</v>
      </c>
    </row>
    <row r="58" spans="1:15" ht="16.5" outlineLevel="1" thickBot="1" x14ac:dyDescent="0.3">
      <c r="A58" s="81">
        <v>5</v>
      </c>
      <c r="B58" s="82" t="s">
        <v>71</v>
      </c>
      <c r="C58" s="152">
        <f t="shared" si="5"/>
        <v>662</v>
      </c>
      <c r="D58" s="85">
        <f>[1]ПВР_осн_деньги!F113</f>
        <v>132</v>
      </c>
      <c r="E58" s="85">
        <f>[1]ПВР_осн_деньги!G113</f>
        <v>199</v>
      </c>
      <c r="F58" s="85">
        <f>[1]ПВР_осн_деньги!H113</f>
        <v>199</v>
      </c>
      <c r="G58" s="86">
        <f>[1]ПВР_осн_деньги!I113</f>
        <v>132</v>
      </c>
      <c r="H58" s="151"/>
      <c r="I58" s="84">
        <f t="shared" si="6"/>
        <v>0</v>
      </c>
      <c r="J58" s="85">
        <f t="shared" si="6"/>
        <v>0</v>
      </c>
      <c r="K58" s="85">
        <f t="shared" si="6"/>
        <v>0</v>
      </c>
      <c r="L58" s="85">
        <f t="shared" si="6"/>
        <v>0</v>
      </c>
      <c r="M58" s="86">
        <f t="shared" si="7"/>
        <v>0</v>
      </c>
    </row>
    <row r="59" spans="1:15" ht="16.5" outlineLevel="1" thickBot="1" x14ac:dyDescent="0.3">
      <c r="A59" s="81">
        <v>6</v>
      </c>
      <c r="B59" s="82" t="s">
        <v>72</v>
      </c>
      <c r="C59" s="152">
        <f t="shared" si="5"/>
        <v>100</v>
      </c>
      <c r="D59" s="85">
        <f>[1]ПВР_осн_деньги!F117</f>
        <v>20</v>
      </c>
      <c r="E59" s="85">
        <f>[1]ПВР_осн_деньги!G117</f>
        <v>30</v>
      </c>
      <c r="F59" s="85">
        <f>[1]ПВР_осн_деньги!H117</f>
        <v>30</v>
      </c>
      <c r="G59" s="86">
        <f>[1]ПВР_осн_деньги!I117</f>
        <v>20</v>
      </c>
      <c r="H59" s="151"/>
      <c r="I59" s="84">
        <f t="shared" si="6"/>
        <v>0</v>
      </c>
      <c r="J59" s="85">
        <f t="shared" si="6"/>
        <v>0</v>
      </c>
      <c r="K59" s="85">
        <f t="shared" si="6"/>
        <v>0</v>
      </c>
      <c r="L59" s="85">
        <f t="shared" si="6"/>
        <v>0</v>
      </c>
      <c r="M59" s="86">
        <f t="shared" si="7"/>
        <v>0</v>
      </c>
    </row>
    <row r="60" spans="1:15" ht="16.5" outlineLevel="1" thickBot="1" x14ac:dyDescent="0.3">
      <c r="A60" s="81">
        <v>7</v>
      </c>
      <c r="B60" s="82" t="s">
        <v>73</v>
      </c>
      <c r="C60" s="152">
        <f t="shared" si="5"/>
        <v>466</v>
      </c>
      <c r="D60" s="85">
        <f>[1]ПВР_осн_деньги!F121</f>
        <v>93</v>
      </c>
      <c r="E60" s="85">
        <f>[1]ПВР_осн_деньги!G121</f>
        <v>140</v>
      </c>
      <c r="F60" s="85">
        <f>[1]ПВР_осн_деньги!H121</f>
        <v>140</v>
      </c>
      <c r="G60" s="86">
        <f>[1]ПВР_осн_деньги!I121</f>
        <v>93</v>
      </c>
      <c r="H60" s="151"/>
      <c r="I60" s="84">
        <f t="shared" si="6"/>
        <v>0</v>
      </c>
      <c r="J60" s="85">
        <f t="shared" si="6"/>
        <v>0</v>
      </c>
      <c r="K60" s="85">
        <f t="shared" si="6"/>
        <v>0</v>
      </c>
      <c r="L60" s="85">
        <f t="shared" si="6"/>
        <v>0</v>
      </c>
      <c r="M60" s="86">
        <f t="shared" si="7"/>
        <v>0</v>
      </c>
    </row>
    <row r="61" spans="1:15" ht="16.5" outlineLevel="1" thickBot="1" x14ac:dyDescent="0.3">
      <c r="A61" s="81">
        <v>8</v>
      </c>
      <c r="B61" s="82" t="s">
        <v>74</v>
      </c>
      <c r="C61" s="152">
        <f t="shared" si="5"/>
        <v>20</v>
      </c>
      <c r="D61" s="85">
        <f>[1]ПВР_осн_деньги!F125</f>
        <v>4</v>
      </c>
      <c r="E61" s="85">
        <f>[1]ПВР_осн_деньги!G125</f>
        <v>6</v>
      </c>
      <c r="F61" s="85">
        <f>[1]ПВР_осн_деньги!H125</f>
        <v>6</v>
      </c>
      <c r="G61" s="86">
        <f>[1]ПВР_осн_деньги!I125</f>
        <v>4</v>
      </c>
      <c r="H61" s="151"/>
      <c r="I61" s="84">
        <f t="shared" si="6"/>
        <v>0</v>
      </c>
      <c r="J61" s="85">
        <f t="shared" si="6"/>
        <v>0</v>
      </c>
      <c r="K61" s="85">
        <f t="shared" si="6"/>
        <v>0</v>
      </c>
      <c r="L61" s="85">
        <f t="shared" si="6"/>
        <v>0</v>
      </c>
      <c r="M61" s="86">
        <f t="shared" si="7"/>
        <v>0</v>
      </c>
    </row>
    <row r="62" spans="1:15" ht="16.5" outlineLevel="1" thickBot="1" x14ac:dyDescent="0.3">
      <c r="A62" s="81">
        <v>9</v>
      </c>
      <c r="B62" s="82" t="s">
        <v>75</v>
      </c>
      <c r="C62" s="152">
        <f t="shared" si="5"/>
        <v>20</v>
      </c>
      <c r="D62" s="85">
        <f>[1]ПВР_осн_деньги!F129</f>
        <v>4</v>
      </c>
      <c r="E62" s="85">
        <f>[1]ПВР_осн_деньги!G129</f>
        <v>6</v>
      </c>
      <c r="F62" s="85">
        <f>[1]ПВР_осн_деньги!H129</f>
        <v>6</v>
      </c>
      <c r="G62" s="86">
        <f>[1]ПВР_осн_деньги!I129</f>
        <v>4</v>
      </c>
      <c r="H62" s="151"/>
      <c r="I62" s="84">
        <f t="shared" si="6"/>
        <v>0</v>
      </c>
      <c r="J62" s="85">
        <f t="shared" si="6"/>
        <v>0</v>
      </c>
      <c r="K62" s="85">
        <f t="shared" si="6"/>
        <v>0</v>
      </c>
      <c r="L62" s="85">
        <f t="shared" si="6"/>
        <v>0</v>
      </c>
      <c r="M62" s="86">
        <f t="shared" si="7"/>
        <v>0</v>
      </c>
    </row>
    <row r="63" spans="1:15" ht="16.5" outlineLevel="1" thickBot="1" x14ac:dyDescent="0.3">
      <c r="A63" s="81">
        <v>10</v>
      </c>
      <c r="B63" s="82" t="s">
        <v>76</v>
      </c>
      <c r="C63" s="152">
        <f t="shared" si="5"/>
        <v>400</v>
      </c>
      <c r="D63" s="85">
        <f>[1]ПВР_осн_деньги!F133</f>
        <v>80</v>
      </c>
      <c r="E63" s="85">
        <f>[1]ПВР_осн_деньги!G133</f>
        <v>120</v>
      </c>
      <c r="F63" s="85">
        <f>[1]ПВР_осн_деньги!H133</f>
        <v>120</v>
      </c>
      <c r="G63" s="86">
        <f>[1]ПВР_осн_деньги!I133</f>
        <v>80</v>
      </c>
      <c r="H63" s="151"/>
      <c r="I63" s="84">
        <f t="shared" si="6"/>
        <v>0</v>
      </c>
      <c r="J63" s="85">
        <f t="shared" si="6"/>
        <v>0</v>
      </c>
      <c r="K63" s="85">
        <f t="shared" si="6"/>
        <v>0</v>
      </c>
      <c r="L63" s="85">
        <f t="shared" si="6"/>
        <v>0</v>
      </c>
      <c r="M63" s="86">
        <f t="shared" si="7"/>
        <v>0</v>
      </c>
    </row>
    <row r="64" spans="1:15" ht="16.5" outlineLevel="1" thickBot="1" x14ac:dyDescent="0.3">
      <c r="A64" s="81">
        <v>11</v>
      </c>
      <c r="B64" s="82" t="s">
        <v>77</v>
      </c>
      <c r="C64" s="152">
        <f t="shared" si="5"/>
        <v>100</v>
      </c>
      <c r="D64" s="85">
        <f>[1]ПВР_осн_деньги!F137</f>
        <v>20</v>
      </c>
      <c r="E64" s="85">
        <f>[1]ПВР_осн_деньги!G137</f>
        <v>30</v>
      </c>
      <c r="F64" s="85">
        <f>[1]ПВР_осн_деньги!H137</f>
        <v>30</v>
      </c>
      <c r="G64" s="86">
        <f>[1]ПВР_осн_деньги!I137</f>
        <v>20</v>
      </c>
      <c r="H64" s="151"/>
      <c r="I64" s="84">
        <f t="shared" si="6"/>
        <v>0</v>
      </c>
      <c r="J64" s="85">
        <f t="shared" si="6"/>
        <v>0</v>
      </c>
      <c r="K64" s="85">
        <f t="shared" si="6"/>
        <v>0</v>
      </c>
      <c r="L64" s="85">
        <f t="shared" si="6"/>
        <v>0</v>
      </c>
      <c r="M64" s="86">
        <f t="shared" si="7"/>
        <v>0</v>
      </c>
    </row>
    <row r="65" spans="1:13" ht="16.5" outlineLevel="1" thickBot="1" x14ac:dyDescent="0.3">
      <c r="A65" s="81">
        <v>12</v>
      </c>
      <c r="B65" s="82" t="s">
        <v>78</v>
      </c>
      <c r="C65" s="152">
        <f t="shared" si="5"/>
        <v>20</v>
      </c>
      <c r="D65" s="95">
        <f>[1]ПВР_осн_деньги!F141</f>
        <v>4</v>
      </c>
      <c r="E65" s="95">
        <f>[1]ПВР_осн_деньги!G141</f>
        <v>6</v>
      </c>
      <c r="F65" s="95">
        <f>[1]ПВР_осн_деньги!H141</f>
        <v>6</v>
      </c>
      <c r="G65" s="99">
        <f>[1]ПВР_осн_деньги!I141</f>
        <v>4</v>
      </c>
      <c r="H65" s="151"/>
      <c r="I65" s="84">
        <f t="shared" si="6"/>
        <v>0</v>
      </c>
      <c r="J65" s="85">
        <f t="shared" si="6"/>
        <v>0</v>
      </c>
      <c r="K65" s="85">
        <f t="shared" si="6"/>
        <v>0</v>
      </c>
      <c r="L65" s="85">
        <f t="shared" si="6"/>
        <v>0</v>
      </c>
      <c r="M65" s="86">
        <f t="shared" si="7"/>
        <v>0</v>
      </c>
    </row>
    <row r="66" spans="1:13" ht="16.5" outlineLevel="1" thickBot="1" x14ac:dyDescent="0.3">
      <c r="A66" s="81">
        <v>13</v>
      </c>
      <c r="B66" s="82" t="s">
        <v>79</v>
      </c>
      <c r="C66" s="152">
        <f t="shared" si="5"/>
        <v>20</v>
      </c>
      <c r="D66" s="85">
        <f>[1]ПВР_осн_деньги!F145</f>
        <v>4</v>
      </c>
      <c r="E66" s="85">
        <f>[1]ПВР_осн_деньги!G145</f>
        <v>6</v>
      </c>
      <c r="F66" s="85">
        <f>[1]ПВР_осн_деньги!H145</f>
        <v>6</v>
      </c>
      <c r="G66" s="86">
        <f>[1]ПВР_осн_деньги!I145</f>
        <v>4</v>
      </c>
      <c r="H66" s="151"/>
      <c r="I66" s="84">
        <f t="shared" si="6"/>
        <v>0</v>
      </c>
      <c r="J66" s="85">
        <f t="shared" si="6"/>
        <v>0</v>
      </c>
      <c r="K66" s="85">
        <f t="shared" si="6"/>
        <v>0</v>
      </c>
      <c r="L66" s="85">
        <f t="shared" si="6"/>
        <v>0</v>
      </c>
      <c r="M66" s="86">
        <f t="shared" si="7"/>
        <v>0</v>
      </c>
    </row>
    <row r="67" spans="1:13" ht="16.5" outlineLevel="1" thickBot="1" x14ac:dyDescent="0.3">
      <c r="A67" s="81">
        <v>14</v>
      </c>
      <c r="B67" s="82" t="s">
        <v>80</v>
      </c>
      <c r="C67" s="152">
        <f t="shared" si="5"/>
        <v>20</v>
      </c>
      <c r="D67" s="85">
        <f>[1]ПВР_осн_деньги!F149</f>
        <v>4</v>
      </c>
      <c r="E67" s="85">
        <f>[1]ПВР_осн_деньги!G149</f>
        <v>6</v>
      </c>
      <c r="F67" s="85">
        <f>[1]ПВР_осн_деньги!H149</f>
        <v>6</v>
      </c>
      <c r="G67" s="86">
        <f>[1]ПВР_осн_деньги!I149</f>
        <v>4</v>
      </c>
      <c r="H67" s="151"/>
      <c r="I67" s="84">
        <f t="shared" si="6"/>
        <v>0</v>
      </c>
      <c r="J67" s="85">
        <f t="shared" si="6"/>
        <v>0</v>
      </c>
      <c r="K67" s="85">
        <f t="shared" si="6"/>
        <v>0</v>
      </c>
      <c r="L67" s="85">
        <f t="shared" si="6"/>
        <v>0</v>
      </c>
      <c r="M67" s="86">
        <f t="shared" si="7"/>
        <v>0</v>
      </c>
    </row>
    <row r="68" spans="1:13" ht="16.5" outlineLevel="1" thickBot="1" x14ac:dyDescent="0.3">
      <c r="A68" s="81">
        <v>15</v>
      </c>
      <c r="B68" s="82" t="s">
        <v>81</v>
      </c>
      <c r="C68" s="152">
        <f t="shared" si="5"/>
        <v>312</v>
      </c>
      <c r="D68" s="85">
        <f>[1]ПВР_осн_деньги!F153</f>
        <v>62</v>
      </c>
      <c r="E68" s="85">
        <f>[1]ПВР_осн_деньги!G153</f>
        <v>94</v>
      </c>
      <c r="F68" s="85">
        <f>[1]ПВР_осн_деньги!H153</f>
        <v>94</v>
      </c>
      <c r="G68" s="86">
        <f>[1]ПВР_осн_деньги!I153</f>
        <v>62</v>
      </c>
      <c r="H68" s="151"/>
      <c r="I68" s="84">
        <f t="shared" si="6"/>
        <v>0</v>
      </c>
      <c r="J68" s="85">
        <f t="shared" si="6"/>
        <v>0</v>
      </c>
      <c r="K68" s="85">
        <f t="shared" si="6"/>
        <v>0</v>
      </c>
      <c r="L68" s="85">
        <f t="shared" si="6"/>
        <v>0</v>
      </c>
      <c r="M68" s="86">
        <f t="shared" si="7"/>
        <v>0</v>
      </c>
    </row>
    <row r="69" spans="1:13" ht="16.5" outlineLevel="1" thickBot="1" x14ac:dyDescent="0.3">
      <c r="A69" s="153">
        <v>16</v>
      </c>
      <c r="B69" s="154" t="s">
        <v>82</v>
      </c>
      <c r="C69" s="155">
        <f t="shared" si="5"/>
        <v>60</v>
      </c>
      <c r="D69" s="91">
        <f>[1]ПВР_осн_деньги!F157</f>
        <v>12</v>
      </c>
      <c r="E69" s="91">
        <f>[1]ПВР_осн_деньги!G157</f>
        <v>18</v>
      </c>
      <c r="F69" s="91">
        <f>[1]ПВР_осн_деньги!H157</f>
        <v>18</v>
      </c>
      <c r="G69" s="92">
        <f>[1]ПВР_осн_деньги!I157</f>
        <v>12</v>
      </c>
      <c r="H69" s="151"/>
      <c r="I69" s="90">
        <f t="shared" si="6"/>
        <v>0</v>
      </c>
      <c r="J69" s="91">
        <f t="shared" si="6"/>
        <v>0</v>
      </c>
      <c r="K69" s="91">
        <f t="shared" si="6"/>
        <v>0</v>
      </c>
      <c r="L69" s="91">
        <f t="shared" si="6"/>
        <v>0</v>
      </c>
      <c r="M69" s="92">
        <f t="shared" si="7"/>
        <v>0</v>
      </c>
    </row>
    <row r="70" spans="1:13" ht="15.75" customHeight="1" x14ac:dyDescent="0.2">
      <c r="A70" s="334">
        <v>189</v>
      </c>
      <c r="B70" s="415" t="s">
        <v>83</v>
      </c>
      <c r="C70" s="156"/>
      <c r="D70" s="95"/>
      <c r="E70" s="95"/>
      <c r="F70" s="95"/>
      <c r="G70" s="99"/>
      <c r="H70" s="131" t="s">
        <v>31</v>
      </c>
      <c r="I70" s="132">
        <v>17536</v>
      </c>
      <c r="J70" s="20">
        <v>19736</v>
      </c>
      <c r="K70" s="20">
        <v>21936</v>
      </c>
      <c r="L70" s="20">
        <v>24136</v>
      </c>
      <c r="M70" s="97">
        <f t="shared" si="7"/>
        <v>83344</v>
      </c>
    </row>
    <row r="71" spans="1:13" ht="15.75" customHeight="1" x14ac:dyDescent="0.2">
      <c r="A71" s="335"/>
      <c r="B71" s="416"/>
      <c r="C71" s="157"/>
      <c r="D71" s="95"/>
      <c r="E71" s="95"/>
      <c r="F71" s="95"/>
      <c r="G71" s="99"/>
      <c r="H71" s="134" t="s">
        <v>13</v>
      </c>
      <c r="I71" s="135">
        <v>1061</v>
      </c>
      <c r="J71" s="5">
        <v>1061</v>
      </c>
      <c r="K71" s="5">
        <v>1061</v>
      </c>
      <c r="L71" s="5">
        <v>1061</v>
      </c>
      <c r="M71" s="49">
        <f t="shared" si="7"/>
        <v>4244</v>
      </c>
    </row>
    <row r="72" spans="1:13" ht="15.75" customHeight="1" thickBot="1" x14ac:dyDescent="0.25">
      <c r="A72" s="335"/>
      <c r="B72" s="416"/>
      <c r="C72" s="157"/>
      <c r="D72" s="95"/>
      <c r="E72" s="95"/>
      <c r="F72" s="95"/>
      <c r="G72" s="99"/>
      <c r="H72" s="137" t="s">
        <v>14</v>
      </c>
      <c r="I72" s="138">
        <f>I71+I70</f>
        <v>18597</v>
      </c>
      <c r="J72" s="6">
        <f>J71+J70</f>
        <v>20797</v>
      </c>
      <c r="K72" s="6">
        <f>K71+K70</f>
        <v>22997</v>
      </c>
      <c r="L72" s="6">
        <f>L71+L70</f>
        <v>25197</v>
      </c>
      <c r="M72" s="49">
        <f t="shared" si="7"/>
        <v>87588</v>
      </c>
    </row>
    <row r="73" spans="1:13" ht="15.75" customHeight="1" thickBot="1" x14ac:dyDescent="0.25">
      <c r="A73" s="335"/>
      <c r="B73" s="416"/>
      <c r="C73" s="331" t="s">
        <v>15</v>
      </c>
      <c r="D73" s="332"/>
      <c r="E73" s="332"/>
      <c r="F73" s="332"/>
      <c r="G73" s="333"/>
      <c r="H73" s="139" t="s">
        <v>46</v>
      </c>
      <c r="I73" s="140">
        <v>4304</v>
      </c>
      <c r="J73" s="104">
        <v>4931</v>
      </c>
      <c r="K73" s="104">
        <v>5558</v>
      </c>
      <c r="L73" s="104">
        <v>6185</v>
      </c>
      <c r="M73" s="53">
        <f t="shared" si="7"/>
        <v>20978</v>
      </c>
    </row>
    <row r="74" spans="1:13" ht="16.5" customHeight="1" thickBot="1" x14ac:dyDescent="0.3">
      <c r="A74" s="335"/>
      <c r="B74" s="416"/>
      <c r="C74" s="54">
        <f>SUM(D74:G74)</f>
        <v>240</v>
      </c>
      <c r="D74" s="55">
        <f>[1]ПВР_осн_деньги!F160</f>
        <v>48</v>
      </c>
      <c r="E74" s="55">
        <f>[1]ПВР_осн_деньги!G160</f>
        <v>72</v>
      </c>
      <c r="F74" s="55">
        <f>[1]ПВР_осн_деньги!H160</f>
        <v>72</v>
      </c>
      <c r="G74" s="56">
        <f>[1]ПВР_осн_деньги!I160</f>
        <v>48</v>
      </c>
      <c r="H74" s="111" t="s">
        <v>15</v>
      </c>
      <c r="I74" s="106">
        <f>D74</f>
        <v>48</v>
      </c>
      <c r="J74" s="55">
        <f t="shared" ref="J74:L76" si="8">E74</f>
        <v>72</v>
      </c>
      <c r="K74" s="55">
        <f t="shared" si="8"/>
        <v>72</v>
      </c>
      <c r="L74" s="55">
        <f t="shared" si="8"/>
        <v>48</v>
      </c>
      <c r="M74" s="56">
        <f t="shared" si="7"/>
        <v>240</v>
      </c>
    </row>
    <row r="75" spans="1:13" ht="15.75" customHeight="1" thickBot="1" x14ac:dyDescent="0.3">
      <c r="A75" s="335"/>
      <c r="B75" s="416"/>
      <c r="C75" s="370" t="s">
        <v>47</v>
      </c>
      <c r="D75" s="371"/>
      <c r="E75" s="371"/>
      <c r="F75" s="371"/>
      <c r="G75" s="372"/>
      <c r="H75" s="158"/>
      <c r="I75" s="159"/>
      <c r="J75" s="160"/>
      <c r="K75" s="160"/>
      <c r="L75" s="160"/>
      <c r="M75" s="161"/>
    </row>
    <row r="76" spans="1:13" ht="29.25" customHeight="1" thickBot="1" x14ac:dyDescent="0.3">
      <c r="A76" s="335"/>
      <c r="B76" s="416"/>
      <c r="C76" s="111">
        <f>SUM(D76:G76)</f>
        <v>524</v>
      </c>
      <c r="D76" s="106">
        <f>[1]ПВР_осн_деньги!F165</f>
        <v>105</v>
      </c>
      <c r="E76" s="112">
        <f>[1]ПВР_осн_деньги!G165</f>
        <v>157</v>
      </c>
      <c r="F76" s="112">
        <f>[1]ПВР_осн_деньги!H165</f>
        <v>157</v>
      </c>
      <c r="G76" s="162">
        <f>[1]ПВР_осн_деньги!I165</f>
        <v>105</v>
      </c>
      <c r="H76" s="113" t="s">
        <v>48</v>
      </c>
      <c r="I76" s="163">
        <f>D76</f>
        <v>105</v>
      </c>
      <c r="J76" s="114">
        <f t="shared" si="8"/>
        <v>157</v>
      </c>
      <c r="K76" s="114">
        <f t="shared" si="8"/>
        <v>157</v>
      </c>
      <c r="L76" s="114">
        <f t="shared" si="8"/>
        <v>105</v>
      </c>
      <c r="M76" s="115">
        <f>SUM(I76:L76)</f>
        <v>524</v>
      </c>
    </row>
    <row r="77" spans="1:13" ht="32.25" customHeight="1" thickBot="1" x14ac:dyDescent="0.3">
      <c r="A77" s="335"/>
      <c r="B77" s="416"/>
      <c r="C77" s="331" t="s">
        <v>32</v>
      </c>
      <c r="D77" s="332"/>
      <c r="E77" s="332"/>
      <c r="F77" s="332"/>
      <c r="G77" s="333"/>
      <c r="H77" s="164" t="s">
        <v>8</v>
      </c>
      <c r="I77" s="165">
        <f>(I70*$B$9*$A$9)*I74+(I71*$A$9)*I74+$C$9*I74+(I73*$B$9*$A$9)*I76</f>
        <v>0</v>
      </c>
      <c r="J77" s="166">
        <f>(J70*$B$9*$A$9)*J74+(J71*$A$9)*J74+$C$9*J74+(J73*$B$9*$A$9)*J76</f>
        <v>0</v>
      </c>
      <c r="K77" s="166">
        <f>(K70*$B$9*$A$9)*K74+(K71*$A$9)*K74+$C$9*K74+(K73*$B$9*$A$9)*K76</f>
        <v>0</v>
      </c>
      <c r="L77" s="166">
        <f>(L70*$B$9*$A$9)*L74+(L71*$A$9)*L74+$C$9*L74+(L73*$B$9*$A$9)*L76</f>
        <v>0</v>
      </c>
      <c r="M77" s="167">
        <f>SUM(I77:L77)</f>
        <v>0</v>
      </c>
    </row>
    <row r="78" spans="1:13" ht="34.5" customHeight="1" thickBot="1" x14ac:dyDescent="0.3">
      <c r="A78" s="336"/>
      <c r="B78" s="417"/>
      <c r="C78" s="144">
        <f>SUM(D78:G78)</f>
        <v>17403</v>
      </c>
      <c r="D78" s="145">
        <f>D80+D81+D82+D83+D84+D85+D86+D87+D88+D89+D90+D91+D92+D93+D94+D95+D96+D97+D98+D99+D100+D101+D102+D103+D104+D105+D106+D107+D108</f>
        <v>3480</v>
      </c>
      <c r="E78" s="168">
        <f>E80+E81+E82+E83+E84+E85+E86+E87+E88+E89+E90+E91+E92+E93+E94+E95+E96+E97+E98+E99+E100+E101+E102+E103+E104+E105+E106+E107+E108</f>
        <v>5222</v>
      </c>
      <c r="F78" s="169">
        <f>F80+F81+F82+F83+F84+F85+F86+F87+F88+F89+F90+F91+F92+F93+F94+F95+F96+F97+F98+F99+F100+F101+F102+F103+F104+F105+F106+F107+F108</f>
        <v>5222</v>
      </c>
      <c r="G78" s="170">
        <f>G80+G81+G82+G83+G84+G85+G86+G87+G88+G89+G90+G91+G92+G93+G94+G95+G96+G97+G98+G99+G100+G101+G102+G103+G104+G105+G106+G107+G108</f>
        <v>3479</v>
      </c>
      <c r="H78" s="171" t="s">
        <v>84</v>
      </c>
      <c r="I78" s="120">
        <f>I77+I79</f>
        <v>0</v>
      </c>
      <c r="J78" s="121">
        <f>J77+J79</f>
        <v>0</v>
      </c>
      <c r="K78" s="121">
        <f>K77+K79</f>
        <v>0</v>
      </c>
      <c r="L78" s="121">
        <f>L77+L79</f>
        <v>0</v>
      </c>
      <c r="M78" s="68">
        <f>SUM(I78:L78)</f>
        <v>0</v>
      </c>
    </row>
    <row r="79" spans="1:13" ht="35.25" customHeight="1" outlineLevel="1" thickBot="1" x14ac:dyDescent="0.3">
      <c r="A79" s="362" t="s">
        <v>51</v>
      </c>
      <c r="B79" s="363"/>
      <c r="C79" s="69" t="s">
        <v>36</v>
      </c>
      <c r="D79" s="364" t="s">
        <v>32</v>
      </c>
      <c r="E79" s="365"/>
      <c r="F79" s="365"/>
      <c r="G79" s="366"/>
      <c r="H79" s="172" t="s">
        <v>85</v>
      </c>
      <c r="I79" s="72">
        <f>I80+I81+I82+I83+I84+I85+I86+I87+I88+I89+I90+I91+I92+I93+I94+I95+I96+I97+I98+I99+I100+I101+I102+I103+I104+I105+I106+I107+I108</f>
        <v>0</v>
      </c>
      <c r="J79" s="123">
        <f>J80+J81+J82+J83+J84+J85+J86+J87+J88+J89+J90+J91+J92+J93+J94+J95+J96+J97+J98+J99+J100+J101+J102+J103+J104+J105+J106+J107+J108</f>
        <v>0</v>
      </c>
      <c r="K79" s="123">
        <f>K80+K81+K82+K83+K84+K85+K86+K87+K88+K89+K90+K91+K92+K93+K94+K95+K96+K97+K98+K99+K100+K101+K102+K103+K104+K105+K106+K107+K108</f>
        <v>0</v>
      </c>
      <c r="L79" s="123">
        <f>L80+L81+L82+L83+L84+L85+L86+L87+L88+L89+L90+L91+L92+L93+L94+L95+L96+L97+L98+L99+L100+L101+L102+L103+L104+L105+L106+L107+L108</f>
        <v>0</v>
      </c>
      <c r="M79" s="73">
        <f>M80+M81+M82+M83+M84+M85+M86+M87+M88+M89+M90+M91+M92+M93+M94+M95+M96+M97+M98+M99+M100+M101+M102+M103+M104+M105+M106+M107+M108</f>
        <v>0</v>
      </c>
    </row>
    <row r="80" spans="1:13" ht="16.5" outlineLevel="1" thickBot="1" x14ac:dyDescent="0.3">
      <c r="A80" s="74">
        <v>1</v>
      </c>
      <c r="B80" s="75" t="s">
        <v>86</v>
      </c>
      <c r="C80" s="76">
        <f t="shared" ref="C80:C108" si="9">SUM(D80:G80)</f>
        <v>940</v>
      </c>
      <c r="D80" s="77">
        <f>[1]ПВР_осн_деньги!F173</f>
        <v>188</v>
      </c>
      <c r="E80" s="78">
        <f>[1]ПВР_осн_деньги!G173</f>
        <v>282</v>
      </c>
      <c r="F80" s="78">
        <f>[1]ПВР_осн_деньги!H173</f>
        <v>282</v>
      </c>
      <c r="G80" s="79">
        <f>[1]ПВР_осн_деньги!I173</f>
        <v>188</v>
      </c>
      <c r="H80" s="173"/>
      <c r="I80" s="77">
        <f t="shared" ref="I80:L108" si="10">$H80*D80</f>
        <v>0</v>
      </c>
      <c r="J80" s="78">
        <f t="shared" si="10"/>
        <v>0</v>
      </c>
      <c r="K80" s="78">
        <f t="shared" si="10"/>
        <v>0</v>
      </c>
      <c r="L80" s="78">
        <f t="shared" si="10"/>
        <v>0</v>
      </c>
      <c r="M80" s="79">
        <f t="shared" ref="M80:M113" si="11">SUM(I80:L80)</f>
        <v>0</v>
      </c>
    </row>
    <row r="81" spans="1:13" ht="16.5" outlineLevel="1" thickBot="1" x14ac:dyDescent="0.3">
      <c r="A81" s="81">
        <v>2</v>
      </c>
      <c r="B81" s="82" t="s">
        <v>87</v>
      </c>
      <c r="C81" s="83">
        <f t="shared" si="9"/>
        <v>100</v>
      </c>
      <c r="D81" s="84">
        <f>[1]ПВР_осн_деньги!F177</f>
        <v>20</v>
      </c>
      <c r="E81" s="85">
        <f>[1]ПВР_осн_деньги!G177</f>
        <v>30</v>
      </c>
      <c r="F81" s="85">
        <f>[1]ПВР_осн_деньги!H177</f>
        <v>30</v>
      </c>
      <c r="G81" s="86">
        <f>[1]ПВР_осн_деньги!I177</f>
        <v>20</v>
      </c>
      <c r="H81" s="173"/>
      <c r="I81" s="84">
        <f t="shared" si="10"/>
        <v>0</v>
      </c>
      <c r="J81" s="85">
        <f t="shared" si="10"/>
        <v>0</v>
      </c>
      <c r="K81" s="85">
        <f t="shared" si="10"/>
        <v>0</v>
      </c>
      <c r="L81" s="85">
        <f t="shared" si="10"/>
        <v>0</v>
      </c>
      <c r="M81" s="86">
        <f t="shared" si="11"/>
        <v>0</v>
      </c>
    </row>
    <row r="82" spans="1:13" ht="16.5" outlineLevel="1" thickBot="1" x14ac:dyDescent="0.3">
      <c r="A82" s="81">
        <v>3</v>
      </c>
      <c r="B82" s="82" t="s">
        <v>88</v>
      </c>
      <c r="C82" s="83">
        <f t="shared" si="9"/>
        <v>600</v>
      </c>
      <c r="D82" s="84">
        <f>[1]ПВР_осн_деньги!F181</f>
        <v>120</v>
      </c>
      <c r="E82" s="85">
        <f>[1]ПВР_осн_деньги!G181</f>
        <v>180</v>
      </c>
      <c r="F82" s="85">
        <f>[1]ПВР_осн_деньги!H181</f>
        <v>180</v>
      </c>
      <c r="G82" s="86">
        <f>[1]ПВР_осн_деньги!I181</f>
        <v>120</v>
      </c>
      <c r="H82" s="173"/>
      <c r="I82" s="84">
        <f t="shared" si="10"/>
        <v>0</v>
      </c>
      <c r="J82" s="85">
        <f t="shared" si="10"/>
        <v>0</v>
      </c>
      <c r="K82" s="85">
        <f t="shared" si="10"/>
        <v>0</v>
      </c>
      <c r="L82" s="85">
        <f t="shared" si="10"/>
        <v>0</v>
      </c>
      <c r="M82" s="86">
        <f t="shared" si="11"/>
        <v>0</v>
      </c>
    </row>
    <row r="83" spans="1:13" ht="16.5" outlineLevel="1" thickBot="1" x14ac:dyDescent="0.3">
      <c r="A83" s="81">
        <v>4</v>
      </c>
      <c r="B83" s="82" t="s">
        <v>89</v>
      </c>
      <c r="C83" s="83">
        <f t="shared" si="9"/>
        <v>100</v>
      </c>
      <c r="D83" s="84">
        <f>[1]ПВР_осн_деньги!F185</f>
        <v>20</v>
      </c>
      <c r="E83" s="85">
        <f>[1]ПВР_осн_деньги!G185</f>
        <v>30</v>
      </c>
      <c r="F83" s="85">
        <f>[1]ПВР_осн_деньги!H185</f>
        <v>30</v>
      </c>
      <c r="G83" s="86">
        <f>[1]ПВР_осн_деньги!I185</f>
        <v>20</v>
      </c>
      <c r="H83" s="173"/>
      <c r="I83" s="84">
        <f t="shared" si="10"/>
        <v>0</v>
      </c>
      <c r="J83" s="85">
        <f t="shared" si="10"/>
        <v>0</v>
      </c>
      <c r="K83" s="85">
        <f t="shared" si="10"/>
        <v>0</v>
      </c>
      <c r="L83" s="85">
        <f t="shared" si="10"/>
        <v>0</v>
      </c>
      <c r="M83" s="86">
        <f t="shared" si="11"/>
        <v>0</v>
      </c>
    </row>
    <row r="84" spans="1:13" ht="16.5" outlineLevel="1" thickBot="1" x14ac:dyDescent="0.3">
      <c r="A84" s="81">
        <v>5</v>
      </c>
      <c r="B84" s="82" t="s">
        <v>90</v>
      </c>
      <c r="C84" s="83">
        <f t="shared" si="9"/>
        <v>800</v>
      </c>
      <c r="D84" s="84">
        <f>[1]ПВР_осн_деньги!F189</f>
        <v>160</v>
      </c>
      <c r="E84" s="85">
        <f>[1]ПВР_осн_деньги!G189</f>
        <v>240</v>
      </c>
      <c r="F84" s="85">
        <f>[1]ПВР_осн_деньги!H189</f>
        <v>240</v>
      </c>
      <c r="G84" s="86">
        <f>[1]ПВР_осн_деньги!I189</f>
        <v>160</v>
      </c>
      <c r="H84" s="173"/>
      <c r="I84" s="84">
        <f t="shared" si="10"/>
        <v>0</v>
      </c>
      <c r="J84" s="85">
        <f t="shared" si="10"/>
        <v>0</v>
      </c>
      <c r="K84" s="85">
        <f t="shared" si="10"/>
        <v>0</v>
      </c>
      <c r="L84" s="85">
        <f t="shared" si="10"/>
        <v>0</v>
      </c>
      <c r="M84" s="86">
        <f t="shared" si="11"/>
        <v>0</v>
      </c>
    </row>
    <row r="85" spans="1:13" ht="16.5" outlineLevel="1" thickBot="1" x14ac:dyDescent="0.3">
      <c r="A85" s="81">
        <v>6</v>
      </c>
      <c r="B85" s="82" t="s">
        <v>91</v>
      </c>
      <c r="C85" s="83">
        <f t="shared" si="9"/>
        <v>200</v>
      </c>
      <c r="D85" s="84">
        <f>[1]ПВР_осн_деньги!F193</f>
        <v>40</v>
      </c>
      <c r="E85" s="85">
        <f>[1]ПВР_осн_деньги!G193</f>
        <v>60</v>
      </c>
      <c r="F85" s="85">
        <f>[1]ПВР_осн_деньги!H193</f>
        <v>60</v>
      </c>
      <c r="G85" s="86">
        <f>[1]ПВР_осн_деньги!I193</f>
        <v>40</v>
      </c>
      <c r="H85" s="173"/>
      <c r="I85" s="84">
        <f t="shared" si="10"/>
        <v>0</v>
      </c>
      <c r="J85" s="85">
        <f t="shared" si="10"/>
        <v>0</v>
      </c>
      <c r="K85" s="85">
        <f t="shared" si="10"/>
        <v>0</v>
      </c>
      <c r="L85" s="85">
        <f t="shared" si="10"/>
        <v>0</v>
      </c>
      <c r="M85" s="86">
        <f t="shared" si="11"/>
        <v>0</v>
      </c>
    </row>
    <row r="86" spans="1:13" ht="16.5" outlineLevel="1" thickBot="1" x14ac:dyDescent="0.3">
      <c r="A86" s="81">
        <v>7</v>
      </c>
      <c r="B86" s="82" t="s">
        <v>92</v>
      </c>
      <c r="C86" s="83">
        <f t="shared" si="9"/>
        <v>400</v>
      </c>
      <c r="D86" s="84">
        <f>[1]ПВР_осн_деньги!F197</f>
        <v>80</v>
      </c>
      <c r="E86" s="85">
        <f>[1]ПВР_осн_деньги!G197</f>
        <v>120</v>
      </c>
      <c r="F86" s="85">
        <f>[1]ПВР_осн_деньги!H197</f>
        <v>120</v>
      </c>
      <c r="G86" s="86">
        <f>[1]ПВР_осн_деньги!I197</f>
        <v>80</v>
      </c>
      <c r="H86" s="173"/>
      <c r="I86" s="84">
        <f t="shared" si="10"/>
        <v>0</v>
      </c>
      <c r="J86" s="85">
        <f t="shared" si="10"/>
        <v>0</v>
      </c>
      <c r="K86" s="85">
        <f t="shared" si="10"/>
        <v>0</v>
      </c>
      <c r="L86" s="85">
        <f t="shared" si="10"/>
        <v>0</v>
      </c>
      <c r="M86" s="86">
        <f t="shared" si="11"/>
        <v>0</v>
      </c>
    </row>
    <row r="87" spans="1:13" ht="16.5" outlineLevel="1" thickBot="1" x14ac:dyDescent="0.3">
      <c r="A87" s="81">
        <v>8</v>
      </c>
      <c r="B87" s="82" t="s">
        <v>93</v>
      </c>
      <c r="C87" s="83">
        <f t="shared" si="9"/>
        <v>100</v>
      </c>
      <c r="D87" s="84">
        <f>[1]ПВР_осн_деньги!F201</f>
        <v>20</v>
      </c>
      <c r="E87" s="85">
        <f>[1]ПВР_осн_деньги!G201</f>
        <v>30</v>
      </c>
      <c r="F87" s="85">
        <f>[1]ПВР_осн_деньги!H201</f>
        <v>30</v>
      </c>
      <c r="G87" s="86">
        <f>[1]ПВР_осн_деньги!I201</f>
        <v>20</v>
      </c>
      <c r="H87" s="173"/>
      <c r="I87" s="84">
        <f t="shared" si="10"/>
        <v>0</v>
      </c>
      <c r="J87" s="85">
        <f t="shared" si="10"/>
        <v>0</v>
      </c>
      <c r="K87" s="85">
        <f t="shared" si="10"/>
        <v>0</v>
      </c>
      <c r="L87" s="85">
        <f t="shared" si="10"/>
        <v>0</v>
      </c>
      <c r="M87" s="86">
        <f t="shared" si="11"/>
        <v>0</v>
      </c>
    </row>
    <row r="88" spans="1:13" ht="16.5" outlineLevel="1" thickBot="1" x14ac:dyDescent="0.3">
      <c r="A88" s="81">
        <v>9</v>
      </c>
      <c r="B88" s="82" t="s">
        <v>94</v>
      </c>
      <c r="C88" s="83">
        <f t="shared" si="9"/>
        <v>200</v>
      </c>
      <c r="D88" s="84">
        <f>[1]ПВР_осн_деньги!F205</f>
        <v>40</v>
      </c>
      <c r="E88" s="85">
        <f>[1]ПВР_осн_деньги!G205</f>
        <v>60</v>
      </c>
      <c r="F88" s="85">
        <f>[1]ПВР_осн_деньги!H205</f>
        <v>60</v>
      </c>
      <c r="G88" s="86">
        <f>[1]ПВР_осн_деньги!I205</f>
        <v>40</v>
      </c>
      <c r="H88" s="173"/>
      <c r="I88" s="84">
        <f t="shared" si="10"/>
        <v>0</v>
      </c>
      <c r="J88" s="85">
        <f t="shared" si="10"/>
        <v>0</v>
      </c>
      <c r="K88" s="85">
        <f t="shared" si="10"/>
        <v>0</v>
      </c>
      <c r="L88" s="85">
        <f t="shared" si="10"/>
        <v>0</v>
      </c>
      <c r="M88" s="86">
        <f t="shared" si="11"/>
        <v>0</v>
      </c>
    </row>
    <row r="89" spans="1:13" ht="16.5" outlineLevel="1" thickBot="1" x14ac:dyDescent="0.3">
      <c r="A89" s="81">
        <v>10</v>
      </c>
      <c r="B89" s="82" t="s">
        <v>95</v>
      </c>
      <c r="C89" s="83">
        <f t="shared" si="9"/>
        <v>400</v>
      </c>
      <c r="D89" s="84">
        <f>[1]ПВР_осн_деньги!F209</f>
        <v>80</v>
      </c>
      <c r="E89" s="85">
        <f>[1]ПВР_осн_деньги!G209</f>
        <v>120</v>
      </c>
      <c r="F89" s="85">
        <f>[1]ПВР_осн_деньги!H209</f>
        <v>120</v>
      </c>
      <c r="G89" s="86">
        <f>[1]ПВР_осн_деньги!I209</f>
        <v>80</v>
      </c>
      <c r="H89" s="173"/>
      <c r="I89" s="84">
        <f t="shared" si="10"/>
        <v>0</v>
      </c>
      <c r="J89" s="85">
        <f t="shared" si="10"/>
        <v>0</v>
      </c>
      <c r="K89" s="85">
        <f t="shared" si="10"/>
        <v>0</v>
      </c>
      <c r="L89" s="85">
        <f t="shared" si="10"/>
        <v>0</v>
      </c>
      <c r="M89" s="86">
        <f t="shared" si="11"/>
        <v>0</v>
      </c>
    </row>
    <row r="90" spans="1:13" ht="16.5" outlineLevel="1" thickBot="1" x14ac:dyDescent="0.3">
      <c r="A90" s="81">
        <v>11</v>
      </c>
      <c r="B90" s="82" t="s">
        <v>96</v>
      </c>
      <c r="C90" s="83">
        <f t="shared" si="9"/>
        <v>400</v>
      </c>
      <c r="D90" s="84">
        <f>[1]ПВР_осн_деньги!F213</f>
        <v>80</v>
      </c>
      <c r="E90" s="85">
        <f>[1]ПВР_осн_деньги!G213</f>
        <v>120</v>
      </c>
      <c r="F90" s="85">
        <f>[1]ПВР_осн_деньги!H213</f>
        <v>120</v>
      </c>
      <c r="G90" s="86">
        <f>[1]ПВР_осн_деньги!I213</f>
        <v>80</v>
      </c>
      <c r="H90" s="173"/>
      <c r="I90" s="84">
        <f t="shared" si="10"/>
        <v>0</v>
      </c>
      <c r="J90" s="85">
        <f t="shared" si="10"/>
        <v>0</v>
      </c>
      <c r="K90" s="85">
        <f t="shared" si="10"/>
        <v>0</v>
      </c>
      <c r="L90" s="85">
        <f t="shared" si="10"/>
        <v>0</v>
      </c>
      <c r="M90" s="86">
        <f t="shared" si="11"/>
        <v>0</v>
      </c>
    </row>
    <row r="91" spans="1:13" ht="16.5" outlineLevel="1" thickBot="1" x14ac:dyDescent="0.3">
      <c r="A91" s="81">
        <v>12</v>
      </c>
      <c r="B91" s="82" t="s">
        <v>97</v>
      </c>
      <c r="C91" s="83">
        <f t="shared" si="9"/>
        <v>400</v>
      </c>
      <c r="D91" s="84">
        <f>[1]ПВР_осн_деньги!F217</f>
        <v>80</v>
      </c>
      <c r="E91" s="85">
        <f>[1]ПВР_осн_деньги!G217</f>
        <v>120</v>
      </c>
      <c r="F91" s="85">
        <f>[1]ПВР_осн_деньги!H217</f>
        <v>120</v>
      </c>
      <c r="G91" s="86">
        <f>[1]ПВР_осн_деньги!I217</f>
        <v>80</v>
      </c>
      <c r="H91" s="173"/>
      <c r="I91" s="84">
        <f t="shared" si="10"/>
        <v>0</v>
      </c>
      <c r="J91" s="85">
        <f t="shared" si="10"/>
        <v>0</v>
      </c>
      <c r="K91" s="85">
        <f t="shared" si="10"/>
        <v>0</v>
      </c>
      <c r="L91" s="85">
        <f t="shared" si="10"/>
        <v>0</v>
      </c>
      <c r="M91" s="86">
        <f t="shared" si="11"/>
        <v>0</v>
      </c>
    </row>
    <row r="92" spans="1:13" ht="16.5" outlineLevel="1" thickBot="1" x14ac:dyDescent="0.3">
      <c r="A92" s="81">
        <v>13</v>
      </c>
      <c r="B92" s="82" t="s">
        <v>98</v>
      </c>
      <c r="C92" s="83">
        <f t="shared" si="9"/>
        <v>600</v>
      </c>
      <c r="D92" s="84">
        <f>[1]ПВР_осн_деньги!F221</f>
        <v>120</v>
      </c>
      <c r="E92" s="85">
        <f>[1]ПВР_осн_деньги!G221</f>
        <v>180</v>
      </c>
      <c r="F92" s="85">
        <f>[1]ПВР_осн_деньги!H221</f>
        <v>180</v>
      </c>
      <c r="G92" s="86">
        <f>[1]ПВР_осн_деньги!I221</f>
        <v>120</v>
      </c>
      <c r="H92" s="173"/>
      <c r="I92" s="84">
        <f t="shared" si="10"/>
        <v>0</v>
      </c>
      <c r="J92" s="85">
        <f t="shared" si="10"/>
        <v>0</v>
      </c>
      <c r="K92" s="85">
        <f t="shared" si="10"/>
        <v>0</v>
      </c>
      <c r="L92" s="85">
        <f t="shared" si="10"/>
        <v>0</v>
      </c>
      <c r="M92" s="86">
        <f t="shared" si="11"/>
        <v>0</v>
      </c>
    </row>
    <row r="93" spans="1:13" ht="16.5" outlineLevel="1" thickBot="1" x14ac:dyDescent="0.3">
      <c r="A93" s="81">
        <v>14</v>
      </c>
      <c r="B93" s="82" t="s">
        <v>99</v>
      </c>
      <c r="C93" s="83">
        <f t="shared" si="9"/>
        <v>2343</v>
      </c>
      <c r="D93" s="84">
        <f>[1]ПВР_осн_деньги!F225</f>
        <v>469</v>
      </c>
      <c r="E93" s="85">
        <f>[1]ПВР_осн_деньги!G225</f>
        <v>703</v>
      </c>
      <c r="F93" s="85">
        <f>[1]ПВР_осн_деньги!H225</f>
        <v>703</v>
      </c>
      <c r="G93" s="86">
        <f>[1]ПВР_осн_деньги!I225</f>
        <v>468</v>
      </c>
      <c r="H93" s="173"/>
      <c r="I93" s="84">
        <f t="shared" si="10"/>
        <v>0</v>
      </c>
      <c r="J93" s="85">
        <f t="shared" si="10"/>
        <v>0</v>
      </c>
      <c r="K93" s="85">
        <f t="shared" si="10"/>
        <v>0</v>
      </c>
      <c r="L93" s="85">
        <f t="shared" si="10"/>
        <v>0</v>
      </c>
      <c r="M93" s="86">
        <f t="shared" si="11"/>
        <v>0</v>
      </c>
    </row>
    <row r="94" spans="1:13" ht="16.5" outlineLevel="1" thickBot="1" x14ac:dyDescent="0.3">
      <c r="A94" s="81">
        <v>15</v>
      </c>
      <c r="B94" s="82" t="s">
        <v>100</v>
      </c>
      <c r="C94" s="83">
        <f t="shared" si="9"/>
        <v>650</v>
      </c>
      <c r="D94" s="84">
        <f>[1]ПВР_осн_деньги!F229</f>
        <v>130</v>
      </c>
      <c r="E94" s="85">
        <f>[1]ПВР_осн_деньги!G229</f>
        <v>195</v>
      </c>
      <c r="F94" s="85">
        <f>[1]ПВР_осн_деньги!H229</f>
        <v>195</v>
      </c>
      <c r="G94" s="86">
        <f>[1]ПВР_осн_деньги!I229</f>
        <v>130</v>
      </c>
      <c r="H94" s="173"/>
      <c r="I94" s="84">
        <f t="shared" si="10"/>
        <v>0</v>
      </c>
      <c r="J94" s="85">
        <f t="shared" si="10"/>
        <v>0</v>
      </c>
      <c r="K94" s="85">
        <f t="shared" si="10"/>
        <v>0</v>
      </c>
      <c r="L94" s="85">
        <f t="shared" si="10"/>
        <v>0</v>
      </c>
      <c r="M94" s="86">
        <f t="shared" si="11"/>
        <v>0</v>
      </c>
    </row>
    <row r="95" spans="1:13" ht="16.5" outlineLevel="1" thickBot="1" x14ac:dyDescent="0.3">
      <c r="A95" s="81">
        <v>16</v>
      </c>
      <c r="B95" s="82" t="s">
        <v>101</v>
      </c>
      <c r="C95" s="83">
        <f t="shared" si="9"/>
        <v>200</v>
      </c>
      <c r="D95" s="84">
        <f>[1]ПВР_осн_деньги!F233</f>
        <v>40</v>
      </c>
      <c r="E95" s="85">
        <f>[1]ПВР_осн_деньги!G233</f>
        <v>60</v>
      </c>
      <c r="F95" s="85">
        <f>[1]ПВР_осн_деньги!H233</f>
        <v>60</v>
      </c>
      <c r="G95" s="86">
        <f>[1]ПВР_осн_деньги!I233</f>
        <v>40</v>
      </c>
      <c r="H95" s="173"/>
      <c r="I95" s="84">
        <f t="shared" si="10"/>
        <v>0</v>
      </c>
      <c r="J95" s="85">
        <f t="shared" si="10"/>
        <v>0</v>
      </c>
      <c r="K95" s="85">
        <f t="shared" si="10"/>
        <v>0</v>
      </c>
      <c r="L95" s="85">
        <f t="shared" si="10"/>
        <v>0</v>
      </c>
      <c r="M95" s="86">
        <f t="shared" si="11"/>
        <v>0</v>
      </c>
    </row>
    <row r="96" spans="1:13" ht="16.5" outlineLevel="1" thickBot="1" x14ac:dyDescent="0.3">
      <c r="A96" s="81">
        <v>17</v>
      </c>
      <c r="B96" s="82" t="s">
        <v>102</v>
      </c>
      <c r="C96" s="83">
        <f t="shared" si="9"/>
        <v>2376</v>
      </c>
      <c r="D96" s="84">
        <f>[1]ПВР_осн_деньги!F237</f>
        <v>475</v>
      </c>
      <c r="E96" s="85">
        <f>[1]ПВР_осн_деньги!G237</f>
        <v>713</v>
      </c>
      <c r="F96" s="85">
        <f>[1]ПВР_осн_деньги!H237</f>
        <v>713</v>
      </c>
      <c r="G96" s="86">
        <f>[1]ПВР_осн_деньги!I237</f>
        <v>475</v>
      </c>
      <c r="H96" s="173"/>
      <c r="I96" s="84">
        <f t="shared" si="10"/>
        <v>0</v>
      </c>
      <c r="J96" s="85">
        <f t="shared" si="10"/>
        <v>0</v>
      </c>
      <c r="K96" s="85">
        <f t="shared" si="10"/>
        <v>0</v>
      </c>
      <c r="L96" s="85">
        <f t="shared" si="10"/>
        <v>0</v>
      </c>
      <c r="M96" s="86">
        <f t="shared" si="11"/>
        <v>0</v>
      </c>
    </row>
    <row r="97" spans="1:13" ht="16.5" outlineLevel="1" thickBot="1" x14ac:dyDescent="0.3">
      <c r="A97" s="81">
        <v>18</v>
      </c>
      <c r="B97" s="82" t="s">
        <v>103</v>
      </c>
      <c r="C97" s="83">
        <f t="shared" si="9"/>
        <v>2122</v>
      </c>
      <c r="D97" s="84">
        <f>[1]ПВР_осн_деньги!F241</f>
        <v>424</v>
      </c>
      <c r="E97" s="85">
        <f>[1]ПВР_осн_деньги!G241</f>
        <v>637</v>
      </c>
      <c r="F97" s="85">
        <f>[1]ПВР_осн_деньги!H241</f>
        <v>637</v>
      </c>
      <c r="G97" s="86">
        <f>[1]ПВР_осн_деньги!I241</f>
        <v>424</v>
      </c>
      <c r="H97" s="173"/>
      <c r="I97" s="84">
        <f t="shared" si="10"/>
        <v>0</v>
      </c>
      <c r="J97" s="85">
        <f t="shared" si="10"/>
        <v>0</v>
      </c>
      <c r="K97" s="85">
        <f t="shared" si="10"/>
        <v>0</v>
      </c>
      <c r="L97" s="85">
        <f t="shared" si="10"/>
        <v>0</v>
      </c>
      <c r="M97" s="86">
        <f t="shared" si="11"/>
        <v>0</v>
      </c>
    </row>
    <row r="98" spans="1:13" ht="16.5" outlineLevel="1" thickBot="1" x14ac:dyDescent="0.3">
      <c r="A98" s="81">
        <v>19</v>
      </c>
      <c r="B98" s="82" t="s">
        <v>104</v>
      </c>
      <c r="C98" s="83">
        <f t="shared" si="9"/>
        <v>100</v>
      </c>
      <c r="D98" s="84">
        <f>[1]ПВР_осн_деньги!F245</f>
        <v>20</v>
      </c>
      <c r="E98" s="85">
        <f>[1]ПВР_осн_деньги!G245</f>
        <v>30</v>
      </c>
      <c r="F98" s="85">
        <f>[1]ПВР_осн_деньги!H245</f>
        <v>30</v>
      </c>
      <c r="G98" s="86">
        <f>[1]ПВР_осн_деньги!I245</f>
        <v>20</v>
      </c>
      <c r="H98" s="173"/>
      <c r="I98" s="84">
        <f t="shared" si="10"/>
        <v>0</v>
      </c>
      <c r="J98" s="85">
        <f t="shared" si="10"/>
        <v>0</v>
      </c>
      <c r="K98" s="85">
        <f t="shared" si="10"/>
        <v>0</v>
      </c>
      <c r="L98" s="85">
        <f t="shared" si="10"/>
        <v>0</v>
      </c>
      <c r="M98" s="86">
        <f t="shared" si="11"/>
        <v>0</v>
      </c>
    </row>
    <row r="99" spans="1:13" ht="16.5" outlineLevel="1" thickBot="1" x14ac:dyDescent="0.3">
      <c r="A99" s="81">
        <v>20</v>
      </c>
      <c r="B99" s="82" t="s">
        <v>105</v>
      </c>
      <c r="C99" s="83">
        <f t="shared" si="9"/>
        <v>100</v>
      </c>
      <c r="D99" s="84">
        <f>[1]ПВР_осн_деньги!F249</f>
        <v>20</v>
      </c>
      <c r="E99" s="85">
        <f>[1]ПВР_осн_деньги!G249</f>
        <v>30</v>
      </c>
      <c r="F99" s="85">
        <f>[1]ПВР_осн_деньги!H249</f>
        <v>30</v>
      </c>
      <c r="G99" s="86">
        <f>[1]ПВР_осн_деньги!I249</f>
        <v>20</v>
      </c>
      <c r="H99" s="173"/>
      <c r="I99" s="84">
        <f t="shared" si="10"/>
        <v>0</v>
      </c>
      <c r="J99" s="85">
        <f t="shared" si="10"/>
        <v>0</v>
      </c>
      <c r="K99" s="85">
        <f t="shared" si="10"/>
        <v>0</v>
      </c>
      <c r="L99" s="85">
        <f t="shared" si="10"/>
        <v>0</v>
      </c>
      <c r="M99" s="86">
        <f t="shared" si="11"/>
        <v>0</v>
      </c>
    </row>
    <row r="100" spans="1:13" ht="16.5" outlineLevel="1" thickBot="1" x14ac:dyDescent="0.3">
      <c r="A100" s="81">
        <v>21</v>
      </c>
      <c r="B100" s="82" t="s">
        <v>106</v>
      </c>
      <c r="C100" s="83">
        <f t="shared" si="9"/>
        <v>600</v>
      </c>
      <c r="D100" s="84">
        <f>[1]ПВР_осн_деньги!F253</f>
        <v>120</v>
      </c>
      <c r="E100" s="85">
        <f>[1]ПВР_осн_деньги!G253</f>
        <v>180</v>
      </c>
      <c r="F100" s="85">
        <f>[1]ПВР_осн_деньги!H253</f>
        <v>180</v>
      </c>
      <c r="G100" s="86">
        <f>[1]ПВР_осн_деньги!I253</f>
        <v>120</v>
      </c>
      <c r="H100" s="173"/>
      <c r="I100" s="84">
        <f t="shared" si="10"/>
        <v>0</v>
      </c>
      <c r="J100" s="85">
        <f t="shared" si="10"/>
        <v>0</v>
      </c>
      <c r="K100" s="85">
        <f t="shared" si="10"/>
        <v>0</v>
      </c>
      <c r="L100" s="85">
        <f t="shared" si="10"/>
        <v>0</v>
      </c>
      <c r="M100" s="86">
        <f t="shared" si="11"/>
        <v>0</v>
      </c>
    </row>
    <row r="101" spans="1:13" ht="16.5" outlineLevel="1" thickBot="1" x14ac:dyDescent="0.3">
      <c r="A101" s="81">
        <v>22</v>
      </c>
      <c r="B101" s="82" t="s">
        <v>107</v>
      </c>
      <c r="C101" s="83">
        <f t="shared" si="9"/>
        <v>400</v>
      </c>
      <c r="D101" s="84">
        <f>[1]ПВР_осн_деньги!F257</f>
        <v>80</v>
      </c>
      <c r="E101" s="85">
        <f>[1]ПВР_осн_деньги!G257</f>
        <v>120</v>
      </c>
      <c r="F101" s="85">
        <f>[1]ПВР_осн_деньги!H257</f>
        <v>120</v>
      </c>
      <c r="G101" s="86">
        <f>[1]ПВР_осн_деньги!I257</f>
        <v>80</v>
      </c>
      <c r="H101" s="173"/>
      <c r="I101" s="84">
        <f t="shared" si="10"/>
        <v>0</v>
      </c>
      <c r="J101" s="85">
        <f t="shared" si="10"/>
        <v>0</v>
      </c>
      <c r="K101" s="85">
        <f t="shared" si="10"/>
        <v>0</v>
      </c>
      <c r="L101" s="85">
        <f t="shared" si="10"/>
        <v>0</v>
      </c>
      <c r="M101" s="86">
        <f t="shared" si="11"/>
        <v>0</v>
      </c>
    </row>
    <row r="102" spans="1:13" ht="16.5" outlineLevel="1" thickBot="1" x14ac:dyDescent="0.3">
      <c r="A102" s="81">
        <v>23</v>
      </c>
      <c r="B102" s="82" t="s">
        <v>108</v>
      </c>
      <c r="C102" s="83">
        <f t="shared" si="9"/>
        <v>736</v>
      </c>
      <c r="D102" s="84">
        <f>[1]ПВР_осн_деньги!F261</f>
        <v>147</v>
      </c>
      <c r="E102" s="85">
        <f>[1]ПВР_осн_деньги!G261</f>
        <v>221</v>
      </c>
      <c r="F102" s="85">
        <f>[1]ПВР_осн_деньги!H261</f>
        <v>221</v>
      </c>
      <c r="G102" s="86">
        <f>[1]ПВР_осн_деньги!I261</f>
        <v>147</v>
      </c>
      <c r="H102" s="173"/>
      <c r="I102" s="84">
        <f t="shared" si="10"/>
        <v>0</v>
      </c>
      <c r="J102" s="85">
        <f t="shared" si="10"/>
        <v>0</v>
      </c>
      <c r="K102" s="85">
        <f t="shared" si="10"/>
        <v>0</v>
      </c>
      <c r="L102" s="85">
        <f t="shared" si="10"/>
        <v>0</v>
      </c>
      <c r="M102" s="86">
        <f t="shared" si="11"/>
        <v>0</v>
      </c>
    </row>
    <row r="103" spans="1:13" ht="16.5" outlineLevel="1" thickBot="1" x14ac:dyDescent="0.3">
      <c r="A103" s="81">
        <v>24</v>
      </c>
      <c r="B103" s="82" t="s">
        <v>109</v>
      </c>
      <c r="C103" s="83">
        <f t="shared" si="9"/>
        <v>300</v>
      </c>
      <c r="D103" s="84">
        <f>[1]ПВР_осн_деньги!F265</f>
        <v>60</v>
      </c>
      <c r="E103" s="85">
        <f>[1]ПВР_осн_деньги!G265</f>
        <v>90</v>
      </c>
      <c r="F103" s="85">
        <f>[1]ПВР_осн_деньги!H265</f>
        <v>90</v>
      </c>
      <c r="G103" s="86">
        <f>[1]ПВР_осн_деньги!I265</f>
        <v>60</v>
      </c>
      <c r="H103" s="173"/>
      <c r="I103" s="84">
        <f t="shared" si="10"/>
        <v>0</v>
      </c>
      <c r="J103" s="85">
        <f t="shared" si="10"/>
        <v>0</v>
      </c>
      <c r="K103" s="85">
        <f t="shared" si="10"/>
        <v>0</v>
      </c>
      <c r="L103" s="85">
        <f t="shared" si="10"/>
        <v>0</v>
      </c>
      <c r="M103" s="86">
        <f t="shared" si="11"/>
        <v>0</v>
      </c>
    </row>
    <row r="104" spans="1:13" ht="16.5" outlineLevel="1" thickBot="1" x14ac:dyDescent="0.3">
      <c r="A104" s="81">
        <v>25</v>
      </c>
      <c r="B104" s="82" t="s">
        <v>110</v>
      </c>
      <c r="C104" s="83">
        <f t="shared" si="9"/>
        <v>640</v>
      </c>
      <c r="D104" s="84">
        <f>[1]ПВР_осн_деньги!F269</f>
        <v>128</v>
      </c>
      <c r="E104" s="85">
        <f>[1]ПВР_осн_деньги!G269</f>
        <v>192</v>
      </c>
      <c r="F104" s="85">
        <f>[1]ПВР_осн_деньги!H269</f>
        <v>192</v>
      </c>
      <c r="G104" s="86">
        <f>[1]ПВР_осн_деньги!I269</f>
        <v>128</v>
      </c>
      <c r="H104" s="173"/>
      <c r="I104" s="84">
        <f t="shared" si="10"/>
        <v>0</v>
      </c>
      <c r="J104" s="85">
        <f t="shared" si="10"/>
        <v>0</v>
      </c>
      <c r="K104" s="85">
        <f t="shared" si="10"/>
        <v>0</v>
      </c>
      <c r="L104" s="85">
        <f t="shared" si="10"/>
        <v>0</v>
      </c>
      <c r="M104" s="86">
        <f t="shared" si="11"/>
        <v>0</v>
      </c>
    </row>
    <row r="105" spans="1:13" ht="16.5" outlineLevel="1" thickBot="1" x14ac:dyDescent="0.3">
      <c r="A105" s="81">
        <v>26</v>
      </c>
      <c r="B105" s="82" t="s">
        <v>111</v>
      </c>
      <c r="C105" s="83">
        <f t="shared" si="9"/>
        <v>676</v>
      </c>
      <c r="D105" s="84">
        <f>[1]ПВР_осн_деньги!F273</f>
        <v>135</v>
      </c>
      <c r="E105" s="85">
        <f>[1]ПВР_осн_деньги!G273</f>
        <v>203</v>
      </c>
      <c r="F105" s="85">
        <f>[1]ПВР_осн_деньги!H273</f>
        <v>203</v>
      </c>
      <c r="G105" s="86">
        <f>[1]ПВР_осн_деньги!I273</f>
        <v>135</v>
      </c>
      <c r="H105" s="173"/>
      <c r="I105" s="84">
        <f t="shared" si="10"/>
        <v>0</v>
      </c>
      <c r="J105" s="85">
        <f t="shared" si="10"/>
        <v>0</v>
      </c>
      <c r="K105" s="85">
        <f t="shared" si="10"/>
        <v>0</v>
      </c>
      <c r="L105" s="85">
        <f t="shared" si="10"/>
        <v>0</v>
      </c>
      <c r="M105" s="86">
        <f t="shared" si="11"/>
        <v>0</v>
      </c>
    </row>
    <row r="106" spans="1:13" ht="16.5" outlineLevel="1" thickBot="1" x14ac:dyDescent="0.3">
      <c r="A106" s="81">
        <v>27</v>
      </c>
      <c r="B106" s="82" t="s">
        <v>112</v>
      </c>
      <c r="C106" s="83">
        <f t="shared" si="9"/>
        <v>140</v>
      </c>
      <c r="D106" s="84">
        <f>[1]ПВР_осн_деньги!F277</f>
        <v>28</v>
      </c>
      <c r="E106" s="85">
        <f>[1]ПВР_осн_деньги!G277</f>
        <v>42</v>
      </c>
      <c r="F106" s="85">
        <f>[1]ПВР_осн_деньги!H277</f>
        <v>42</v>
      </c>
      <c r="G106" s="86">
        <f>[1]ПВР_осн_деньги!I277</f>
        <v>28</v>
      </c>
      <c r="H106" s="173"/>
      <c r="I106" s="84">
        <f t="shared" si="10"/>
        <v>0</v>
      </c>
      <c r="J106" s="85">
        <f t="shared" si="10"/>
        <v>0</v>
      </c>
      <c r="K106" s="85">
        <f t="shared" si="10"/>
        <v>0</v>
      </c>
      <c r="L106" s="85">
        <f t="shared" si="10"/>
        <v>0</v>
      </c>
      <c r="M106" s="86">
        <f t="shared" si="11"/>
        <v>0</v>
      </c>
    </row>
    <row r="107" spans="1:13" ht="16.5" outlineLevel="1" thickBot="1" x14ac:dyDescent="0.3">
      <c r="A107" s="81">
        <v>28</v>
      </c>
      <c r="B107" s="82" t="s">
        <v>113</v>
      </c>
      <c r="C107" s="83">
        <f t="shared" si="9"/>
        <v>640</v>
      </c>
      <c r="D107" s="84">
        <f>[1]ПВР_осн_деньги!F281</f>
        <v>128</v>
      </c>
      <c r="E107" s="85">
        <f>[1]ПВР_осн_деньги!G281</f>
        <v>192</v>
      </c>
      <c r="F107" s="85">
        <f>[1]ПВР_осн_деньги!H281</f>
        <v>192</v>
      </c>
      <c r="G107" s="86">
        <f>[1]ПВР_осн_деньги!I281</f>
        <v>128</v>
      </c>
      <c r="H107" s="173"/>
      <c r="I107" s="84">
        <f t="shared" si="10"/>
        <v>0</v>
      </c>
      <c r="J107" s="85">
        <f t="shared" si="10"/>
        <v>0</v>
      </c>
      <c r="K107" s="85">
        <f t="shared" si="10"/>
        <v>0</v>
      </c>
      <c r="L107" s="85">
        <f t="shared" si="10"/>
        <v>0</v>
      </c>
      <c r="M107" s="86">
        <f t="shared" si="11"/>
        <v>0</v>
      </c>
    </row>
    <row r="108" spans="1:13" ht="16.5" outlineLevel="1" thickBot="1" x14ac:dyDescent="0.3">
      <c r="A108" s="153">
        <v>29</v>
      </c>
      <c r="B108" s="154" t="s">
        <v>114</v>
      </c>
      <c r="C108" s="174">
        <f t="shared" si="9"/>
        <v>140</v>
      </c>
      <c r="D108" s="90">
        <f>[1]ПВР_осн_деньги!F285</f>
        <v>28</v>
      </c>
      <c r="E108" s="91">
        <f>[1]ПВР_осн_деньги!G285</f>
        <v>42</v>
      </c>
      <c r="F108" s="91">
        <f>[1]ПВР_осн_деньги!H285</f>
        <v>42</v>
      </c>
      <c r="G108" s="92">
        <f>[1]ПВР_осн_деньги!I285</f>
        <v>28</v>
      </c>
      <c r="H108" s="173"/>
      <c r="I108" s="90">
        <f t="shared" si="10"/>
        <v>0</v>
      </c>
      <c r="J108" s="91">
        <f t="shared" si="10"/>
        <v>0</v>
      </c>
      <c r="K108" s="91">
        <f t="shared" si="10"/>
        <v>0</v>
      </c>
      <c r="L108" s="91">
        <f t="shared" si="10"/>
        <v>0</v>
      </c>
      <c r="M108" s="92">
        <f t="shared" si="11"/>
        <v>0</v>
      </c>
    </row>
    <row r="109" spans="1:13" s="4" customFormat="1" ht="35.25" customHeight="1" thickBot="1" x14ac:dyDescent="0.3">
      <c r="A109" s="334"/>
      <c r="B109" s="376" t="s">
        <v>115</v>
      </c>
      <c r="C109" s="377"/>
      <c r="D109" s="377"/>
      <c r="E109" s="377"/>
      <c r="F109" s="377"/>
      <c r="G109" s="378"/>
      <c r="H109" s="175" t="s">
        <v>116</v>
      </c>
      <c r="I109" s="176">
        <f>I74+I50+I31+I17</f>
        <v>65</v>
      </c>
      <c r="J109" s="177">
        <f>J74+J50+J31+J17</f>
        <v>98</v>
      </c>
      <c r="K109" s="177">
        <f>K74+K50+K31+K17</f>
        <v>98</v>
      </c>
      <c r="L109" s="177">
        <f>L74+L50+L31+L17</f>
        <v>65</v>
      </c>
      <c r="M109" s="178">
        <f t="shared" si="11"/>
        <v>326</v>
      </c>
    </row>
    <row r="110" spans="1:13" s="4" customFormat="1" ht="35.25" customHeight="1" thickBot="1" x14ac:dyDescent="0.3">
      <c r="A110" s="335"/>
      <c r="B110" s="379"/>
      <c r="C110" s="380"/>
      <c r="D110" s="380"/>
      <c r="E110" s="380"/>
      <c r="F110" s="380"/>
      <c r="G110" s="381"/>
      <c r="H110" s="179" t="s">
        <v>117</v>
      </c>
      <c r="I110" s="54">
        <f>I18+I34+I51+I77</f>
        <v>0</v>
      </c>
      <c r="J110" s="55">
        <f>J18+J34+J51+J77</f>
        <v>0</v>
      </c>
      <c r="K110" s="55">
        <f>K18+K34+K51+K77</f>
        <v>0</v>
      </c>
      <c r="L110" s="55">
        <f>L18+L34+L51+L77</f>
        <v>0</v>
      </c>
      <c r="M110" s="56">
        <f t="shared" si="11"/>
        <v>0</v>
      </c>
    </row>
    <row r="111" spans="1:13" s="4" customFormat="1" ht="35.25" customHeight="1" thickBot="1" x14ac:dyDescent="0.3">
      <c r="A111" s="335"/>
      <c r="B111" s="379"/>
      <c r="C111" s="380"/>
      <c r="D111" s="380"/>
      <c r="E111" s="380"/>
      <c r="F111" s="380"/>
      <c r="G111" s="381"/>
      <c r="H111" s="180" t="s">
        <v>118</v>
      </c>
      <c r="I111" s="181">
        <f>D78+D52+D35+D19</f>
        <v>4102</v>
      </c>
      <c r="J111" s="182">
        <f>E78+E52+E35+E19</f>
        <v>6155</v>
      </c>
      <c r="K111" s="182">
        <f>F78+F52+F35+F19</f>
        <v>6155</v>
      </c>
      <c r="L111" s="182">
        <f>G78+G52+G35+G19</f>
        <v>4101</v>
      </c>
      <c r="M111" s="183">
        <f t="shared" si="11"/>
        <v>20513</v>
      </c>
    </row>
    <row r="112" spans="1:13" s="4" customFormat="1" ht="35.25" customHeight="1" thickBot="1" x14ac:dyDescent="0.3">
      <c r="A112" s="335"/>
      <c r="B112" s="379"/>
      <c r="C112" s="380"/>
      <c r="D112" s="380"/>
      <c r="E112" s="380"/>
      <c r="F112" s="380"/>
      <c r="G112" s="381"/>
      <c r="H112" s="179" t="s">
        <v>119</v>
      </c>
      <c r="I112" s="54">
        <f>I20+I36+I53+I79</f>
        <v>0</v>
      </c>
      <c r="J112" s="55">
        <f>J20+J36+J53+J79</f>
        <v>0</v>
      </c>
      <c r="K112" s="55">
        <f>K20+K36+K53+K79</f>
        <v>0</v>
      </c>
      <c r="L112" s="55">
        <f>L20+L36+L53+L79</f>
        <v>0</v>
      </c>
      <c r="M112" s="56">
        <f t="shared" si="11"/>
        <v>0</v>
      </c>
    </row>
    <row r="113" spans="1:16" s="4" customFormat="1" ht="31.5" customHeight="1" thickBot="1" x14ac:dyDescent="0.3">
      <c r="A113" s="336"/>
      <c r="B113" s="382"/>
      <c r="C113" s="383"/>
      <c r="D113" s="383"/>
      <c r="E113" s="383"/>
      <c r="F113" s="383"/>
      <c r="G113" s="384"/>
      <c r="H113" s="175" t="s">
        <v>120</v>
      </c>
      <c r="I113" s="184">
        <f>I112+I110</f>
        <v>0</v>
      </c>
      <c r="J113" s="166">
        <f>J112+J110</f>
        <v>0</v>
      </c>
      <c r="K113" s="166">
        <f>K112+K110</f>
        <v>0</v>
      </c>
      <c r="L113" s="166">
        <f>L112+L110</f>
        <v>0</v>
      </c>
      <c r="M113" s="167">
        <f t="shared" si="11"/>
        <v>0</v>
      </c>
      <c r="N113" s="28"/>
      <c r="O113" s="28"/>
      <c r="P113" s="28"/>
    </row>
    <row r="114" spans="1:16" x14ac:dyDescent="0.25">
      <c r="C114" s="10"/>
      <c r="D114" s="10"/>
      <c r="E114" s="10"/>
      <c r="F114" s="10"/>
      <c r="G114" s="10"/>
      <c r="I114" s="19"/>
      <c r="J114" s="19"/>
      <c r="K114" s="19"/>
      <c r="L114" s="19"/>
      <c r="M114" s="19"/>
    </row>
    <row r="115" spans="1:16" s="4" customFormat="1" ht="31.5" customHeight="1" x14ac:dyDescent="0.25">
      <c r="A115" s="7"/>
      <c r="B115" s="414" t="s">
        <v>160</v>
      </c>
      <c r="C115" s="414"/>
      <c r="D115" s="414"/>
      <c r="E115" s="414"/>
      <c r="F115" s="414"/>
      <c r="G115" s="414"/>
      <c r="H115" s="414"/>
      <c r="I115" s="303"/>
      <c r="J115" s="303"/>
      <c r="K115" s="303"/>
      <c r="L115" s="303"/>
      <c r="M115" s="303"/>
    </row>
    <row r="116" spans="1:16" s="4" customFormat="1" ht="79.5" customHeight="1" x14ac:dyDescent="0.25">
      <c r="A116" s="7"/>
      <c r="B116" s="349" t="s">
        <v>16</v>
      </c>
      <c r="C116" s="349"/>
      <c r="D116" s="349"/>
      <c r="E116" s="349"/>
      <c r="F116" s="349"/>
      <c r="G116" s="349"/>
      <c r="H116" s="349"/>
      <c r="I116" s="349"/>
      <c r="J116" s="349"/>
      <c r="K116" s="349"/>
      <c r="L116" s="349"/>
      <c r="M116" s="349"/>
    </row>
    <row r="117" spans="1:16" ht="24" customHeight="1" x14ac:dyDescent="0.25">
      <c r="A117" s="1"/>
      <c r="B117" s="385" t="s">
        <v>17</v>
      </c>
      <c r="C117" s="385"/>
      <c r="D117" s="385"/>
      <c r="E117" s="385"/>
      <c r="F117" s="385"/>
      <c r="G117" s="385"/>
      <c r="H117" s="385"/>
      <c r="I117" s="385"/>
      <c r="J117" s="385"/>
      <c r="K117" s="385"/>
      <c r="L117" s="385"/>
      <c r="M117" s="385"/>
    </row>
    <row r="118" spans="1:16" s="8" customFormat="1" ht="75.75" customHeight="1" x14ac:dyDescent="0.25">
      <c r="A118" s="1"/>
      <c r="B118" s="349" t="s">
        <v>137</v>
      </c>
      <c r="C118" s="349"/>
      <c r="D118" s="349"/>
      <c r="E118" s="349"/>
      <c r="F118" s="349"/>
      <c r="G118" s="349"/>
      <c r="H118" s="349"/>
      <c r="I118" s="349"/>
      <c r="J118" s="349"/>
      <c r="K118" s="349"/>
      <c r="L118" s="349"/>
      <c r="M118" s="349"/>
    </row>
    <row r="119" spans="1:16" ht="28.5" customHeight="1" x14ac:dyDescent="0.25">
      <c r="A119" s="1"/>
      <c r="B119" s="349" t="s">
        <v>18</v>
      </c>
      <c r="C119" s="349"/>
      <c r="D119" s="349"/>
      <c r="E119" s="349"/>
      <c r="F119" s="349"/>
      <c r="G119" s="349"/>
      <c r="H119" s="349"/>
      <c r="I119" s="349"/>
      <c r="J119" s="349"/>
      <c r="K119" s="349"/>
      <c r="L119" s="349"/>
      <c r="M119" s="349"/>
    </row>
    <row r="120" spans="1:16" ht="41.25" customHeight="1" x14ac:dyDescent="0.25">
      <c r="A120" s="1"/>
      <c r="B120" s="349" t="s">
        <v>138</v>
      </c>
      <c r="C120" s="349"/>
      <c r="D120" s="349"/>
      <c r="E120" s="349"/>
      <c r="F120" s="349"/>
      <c r="G120" s="349"/>
      <c r="H120" s="349"/>
      <c r="I120" s="349"/>
      <c r="J120" s="349"/>
      <c r="K120" s="349"/>
      <c r="L120" s="349"/>
      <c r="M120" s="349"/>
    </row>
    <row r="121" spans="1:16" ht="25.5" customHeight="1" x14ac:dyDescent="0.25">
      <c r="A121" s="3"/>
      <c r="B121" s="414" t="s">
        <v>187</v>
      </c>
      <c r="C121" s="414"/>
      <c r="D121" s="414"/>
      <c r="E121" s="414"/>
      <c r="F121" s="414"/>
      <c r="G121" s="414"/>
      <c r="H121" s="414"/>
      <c r="I121" s="414"/>
      <c r="J121" s="414"/>
      <c r="K121" s="414"/>
      <c r="L121" s="414"/>
      <c r="M121" s="414"/>
    </row>
    <row r="122" spans="1:16" ht="39" customHeight="1" x14ac:dyDescent="0.25">
      <c r="A122" s="3"/>
      <c r="B122" s="349" t="s">
        <v>188</v>
      </c>
      <c r="C122" s="349"/>
      <c r="D122" s="349"/>
      <c r="E122" s="349"/>
      <c r="F122" s="349"/>
      <c r="G122" s="349"/>
      <c r="H122" s="349"/>
      <c r="I122" s="349"/>
      <c r="J122" s="349"/>
      <c r="K122" s="349"/>
      <c r="L122" s="349"/>
      <c r="M122" s="349"/>
    </row>
    <row r="123" spans="1:16" ht="39" customHeight="1" x14ac:dyDescent="0.25">
      <c r="A123" s="3"/>
      <c r="B123" s="349" t="s">
        <v>189</v>
      </c>
      <c r="C123" s="349"/>
      <c r="D123" s="349"/>
      <c r="E123" s="349"/>
      <c r="F123" s="349"/>
      <c r="G123" s="349"/>
      <c r="H123" s="349"/>
      <c r="I123" s="349"/>
      <c r="J123" s="349"/>
      <c r="K123" s="349"/>
      <c r="L123" s="349"/>
      <c r="M123" s="349"/>
    </row>
    <row r="124" spans="1:16" s="4" customFormat="1" ht="31.5" customHeight="1" x14ac:dyDescent="0.25">
      <c r="A124" s="7"/>
      <c r="B124" s="400" t="s">
        <v>19</v>
      </c>
      <c r="C124" s="400"/>
      <c r="D124" s="400"/>
      <c r="E124" s="400"/>
      <c r="F124" s="400"/>
      <c r="G124" s="400"/>
      <c r="H124" s="400"/>
      <c r="I124" s="400"/>
      <c r="J124" s="400"/>
      <c r="K124" s="400"/>
      <c r="L124" s="400"/>
      <c r="M124" s="400"/>
    </row>
    <row r="125" spans="1:16" s="9" customFormat="1" ht="18.75" x14ac:dyDescent="0.25">
      <c r="A125" s="24"/>
      <c r="B125" s="399" t="s">
        <v>20</v>
      </c>
      <c r="C125" s="399"/>
      <c r="D125" s="399"/>
      <c r="E125" s="399"/>
      <c r="F125" s="399"/>
      <c r="G125" s="399"/>
      <c r="H125" s="399"/>
      <c r="I125" s="399"/>
      <c r="J125" s="399"/>
      <c r="K125" s="399"/>
      <c r="L125" s="399"/>
      <c r="M125" s="399"/>
    </row>
    <row r="126" spans="1:16" s="9" customFormat="1" ht="24" customHeight="1" x14ac:dyDescent="0.25">
      <c r="A126" s="24"/>
      <c r="B126" s="398" t="s">
        <v>135</v>
      </c>
      <c r="C126" s="398"/>
      <c r="D126" s="398"/>
      <c r="E126" s="398"/>
      <c r="F126" s="398"/>
      <c r="G126" s="398"/>
      <c r="H126" s="398"/>
      <c r="I126" s="398"/>
      <c r="J126" s="398"/>
      <c r="K126" s="398"/>
      <c r="L126" s="398"/>
      <c r="M126" s="398"/>
    </row>
    <row r="127" spans="1:16" s="9" customFormat="1" ht="48.75" customHeight="1" x14ac:dyDescent="0.25">
      <c r="A127" s="24"/>
      <c r="B127" s="398" t="s">
        <v>136</v>
      </c>
      <c r="C127" s="398"/>
      <c r="D127" s="398"/>
      <c r="E127" s="398"/>
      <c r="F127" s="398"/>
      <c r="G127" s="398"/>
      <c r="H127" s="398"/>
      <c r="I127" s="398"/>
      <c r="J127" s="398"/>
      <c r="K127" s="398"/>
      <c r="L127" s="398"/>
      <c r="M127" s="398"/>
    </row>
    <row r="128" spans="1:16" s="9" customFormat="1" ht="39" customHeight="1" x14ac:dyDescent="0.25">
      <c r="A128" s="24"/>
      <c r="B128" s="398" t="s">
        <v>139</v>
      </c>
      <c r="C128" s="398"/>
      <c r="D128" s="398"/>
      <c r="E128" s="398"/>
      <c r="F128" s="398"/>
      <c r="G128" s="398"/>
      <c r="H128" s="398"/>
      <c r="I128" s="398"/>
      <c r="J128" s="398"/>
      <c r="K128" s="398"/>
      <c r="L128" s="398"/>
      <c r="M128" s="398"/>
    </row>
    <row r="129" spans="1:13" s="9" customFormat="1" ht="39" customHeight="1" thickBot="1" x14ac:dyDescent="0.3">
      <c r="A129" s="24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</row>
    <row r="130" spans="1:13" s="9" customFormat="1" ht="39" customHeight="1" x14ac:dyDescent="0.25">
      <c r="A130" s="24"/>
      <c r="B130" s="406" t="s">
        <v>144</v>
      </c>
      <c r="C130" s="407"/>
      <c r="D130" s="407"/>
      <c r="E130" s="407"/>
      <c r="F130" s="407"/>
      <c r="G130" s="408"/>
      <c r="H130" s="412" t="s">
        <v>145</v>
      </c>
      <c r="I130" s="403" t="s">
        <v>7</v>
      </c>
      <c r="J130" s="404"/>
      <c r="K130" s="404"/>
      <c r="L130" s="405"/>
      <c r="M130" s="401" t="s">
        <v>149</v>
      </c>
    </row>
    <row r="131" spans="1:13" s="9" customFormat="1" ht="39" customHeight="1" thickBot="1" x14ac:dyDescent="0.3">
      <c r="A131" s="24"/>
      <c r="B131" s="409"/>
      <c r="C131" s="410"/>
      <c r="D131" s="410"/>
      <c r="E131" s="410"/>
      <c r="F131" s="410"/>
      <c r="G131" s="411"/>
      <c r="H131" s="413"/>
      <c r="I131" s="308" t="s">
        <v>9</v>
      </c>
      <c r="J131" s="308" t="s">
        <v>10</v>
      </c>
      <c r="K131" s="308" t="s">
        <v>11</v>
      </c>
      <c r="L131" s="308" t="s">
        <v>12</v>
      </c>
      <c r="M131" s="402"/>
    </row>
    <row r="132" spans="1:13" s="9" customFormat="1" ht="39" customHeight="1" x14ac:dyDescent="0.25">
      <c r="A132" s="24"/>
      <c r="B132" s="386" t="s">
        <v>167</v>
      </c>
      <c r="C132" s="387"/>
      <c r="D132" s="387"/>
      <c r="E132" s="387"/>
      <c r="F132" s="387"/>
      <c r="G132" s="388"/>
      <c r="H132" s="305" t="s">
        <v>146</v>
      </c>
      <c r="I132" s="306">
        <v>258</v>
      </c>
      <c r="J132" s="306">
        <v>387</v>
      </c>
      <c r="K132" s="306">
        <v>387</v>
      </c>
      <c r="L132" s="306">
        <v>259</v>
      </c>
      <c r="M132" s="309">
        <v>1291</v>
      </c>
    </row>
    <row r="133" spans="1:13" s="9" customFormat="1" ht="39" customHeight="1" thickBot="1" x14ac:dyDescent="0.3">
      <c r="A133" s="24"/>
      <c r="B133" s="389"/>
      <c r="C133" s="390"/>
      <c r="D133" s="390"/>
      <c r="E133" s="390"/>
      <c r="F133" s="390"/>
      <c r="G133" s="391"/>
      <c r="H133" s="307" t="s">
        <v>147</v>
      </c>
      <c r="I133" s="317"/>
      <c r="J133" s="317"/>
      <c r="K133" s="317"/>
      <c r="L133" s="317"/>
      <c r="M133" s="318"/>
    </row>
    <row r="134" spans="1:13" s="9" customFormat="1" ht="39" customHeight="1" x14ac:dyDescent="0.25">
      <c r="A134" s="24"/>
      <c r="B134" s="386" t="s">
        <v>168</v>
      </c>
      <c r="C134" s="387"/>
      <c r="D134" s="387"/>
      <c r="E134" s="387"/>
      <c r="F134" s="387"/>
      <c r="G134" s="388"/>
      <c r="H134" s="305" t="s">
        <v>146</v>
      </c>
      <c r="I134" s="306">
        <f>I109</f>
        <v>65</v>
      </c>
      <c r="J134" s="306">
        <f t="shared" ref="J134:L134" si="12">J109</f>
        <v>98</v>
      </c>
      <c r="K134" s="306">
        <f t="shared" si="12"/>
        <v>98</v>
      </c>
      <c r="L134" s="306">
        <f t="shared" si="12"/>
        <v>65</v>
      </c>
      <c r="M134" s="309">
        <f>SUM(I134:L134)</f>
        <v>326</v>
      </c>
    </row>
    <row r="135" spans="1:13" s="9" customFormat="1" ht="39" customHeight="1" thickBot="1" x14ac:dyDescent="0.3">
      <c r="A135" s="24"/>
      <c r="B135" s="389"/>
      <c r="C135" s="390"/>
      <c r="D135" s="390"/>
      <c r="E135" s="390"/>
      <c r="F135" s="390"/>
      <c r="G135" s="391"/>
      <c r="H135" s="307" t="s">
        <v>147</v>
      </c>
      <c r="I135" s="317"/>
      <c r="J135" s="317"/>
      <c r="K135" s="317"/>
      <c r="L135" s="317"/>
      <c r="M135" s="318"/>
    </row>
    <row r="136" spans="1:13" s="9" customFormat="1" ht="39" customHeight="1" x14ac:dyDescent="0.25">
      <c r="A136" s="24"/>
      <c r="B136" s="386" t="s">
        <v>169</v>
      </c>
      <c r="C136" s="387"/>
      <c r="D136" s="387"/>
      <c r="E136" s="387"/>
      <c r="F136" s="387"/>
      <c r="G136" s="388"/>
      <c r="H136" s="305" t="s">
        <v>148</v>
      </c>
      <c r="I136" s="306">
        <f>I111</f>
        <v>4102</v>
      </c>
      <c r="J136" s="306">
        <f t="shared" ref="J136:L136" si="13">J111</f>
        <v>6155</v>
      </c>
      <c r="K136" s="306">
        <f t="shared" si="13"/>
        <v>6155</v>
      </c>
      <c r="L136" s="306">
        <f t="shared" si="13"/>
        <v>4101</v>
      </c>
      <c r="M136" s="309">
        <f>SUM(I136:L136)</f>
        <v>20513</v>
      </c>
    </row>
    <row r="137" spans="1:13" s="9" customFormat="1" ht="39" customHeight="1" thickBot="1" x14ac:dyDescent="0.3">
      <c r="A137" s="24"/>
      <c r="B137" s="389"/>
      <c r="C137" s="390"/>
      <c r="D137" s="390"/>
      <c r="E137" s="390"/>
      <c r="F137" s="390"/>
      <c r="G137" s="391"/>
      <c r="H137" s="307" t="s">
        <v>147</v>
      </c>
      <c r="I137" s="317"/>
      <c r="J137" s="317"/>
      <c r="K137" s="317"/>
      <c r="L137" s="317"/>
      <c r="M137" s="318"/>
    </row>
    <row r="138" spans="1:13" s="9" customFormat="1" ht="39" customHeight="1" x14ac:dyDescent="0.25">
      <c r="A138" s="24"/>
      <c r="B138" s="392" t="s">
        <v>170</v>
      </c>
      <c r="C138" s="393"/>
      <c r="D138" s="393"/>
      <c r="E138" s="393"/>
      <c r="F138" s="393"/>
      <c r="G138" s="394"/>
      <c r="H138" s="305" t="s">
        <v>146</v>
      </c>
      <c r="I138" s="315"/>
      <c r="J138" s="315"/>
      <c r="K138" s="315"/>
      <c r="L138" s="315"/>
      <c r="M138" s="316"/>
    </row>
    <row r="139" spans="1:13" s="9" customFormat="1" ht="39" customHeight="1" thickBot="1" x14ac:dyDescent="0.3">
      <c r="A139" s="24"/>
      <c r="B139" s="395"/>
      <c r="C139" s="396"/>
      <c r="D139" s="396"/>
      <c r="E139" s="396"/>
      <c r="F139" s="396"/>
      <c r="G139" s="397"/>
      <c r="H139" s="307" t="s">
        <v>147</v>
      </c>
      <c r="I139" s="319"/>
      <c r="J139" s="319"/>
      <c r="K139" s="319"/>
      <c r="L139" s="319"/>
      <c r="M139" s="320"/>
    </row>
    <row r="140" spans="1:13" s="9" customFormat="1" ht="18.75" x14ac:dyDescent="0.25">
      <c r="A140" s="327"/>
      <c r="B140" s="483"/>
      <c r="C140" s="483"/>
      <c r="D140" s="483"/>
      <c r="E140" s="483"/>
      <c r="F140" s="483"/>
      <c r="G140" s="483"/>
      <c r="H140" s="484"/>
      <c r="I140" s="485"/>
      <c r="J140" s="485"/>
      <c r="K140" s="485"/>
      <c r="L140" s="485"/>
      <c r="M140" s="485"/>
    </row>
    <row r="141" spans="1:13" s="9" customFormat="1" ht="18.75" x14ac:dyDescent="0.25">
      <c r="A141" s="327"/>
      <c r="B141" s="486" t="s">
        <v>197</v>
      </c>
      <c r="C141" s="483"/>
      <c r="D141" s="483"/>
      <c r="E141" s="483"/>
      <c r="F141" s="483"/>
      <c r="G141" s="483"/>
      <c r="H141" s="484"/>
      <c r="I141" s="485"/>
      <c r="J141" s="485"/>
      <c r="K141" s="485"/>
      <c r="L141" s="485"/>
      <c r="M141" s="485"/>
    </row>
    <row r="142" spans="1:13" s="9" customFormat="1" ht="18.75" x14ac:dyDescent="0.25">
      <c r="A142" s="327"/>
      <c r="B142" s="486" t="s">
        <v>198</v>
      </c>
      <c r="C142" s="483"/>
      <c r="D142" s="483"/>
      <c r="E142" s="483"/>
      <c r="F142" s="483"/>
      <c r="G142" s="483"/>
      <c r="H142" s="484"/>
      <c r="I142" s="485"/>
      <c r="J142" s="485"/>
      <c r="K142" s="485"/>
      <c r="L142" s="485"/>
      <c r="M142" s="485"/>
    </row>
    <row r="143" spans="1:13" s="9" customFormat="1" ht="18.75" x14ac:dyDescent="0.25">
      <c r="A143" s="24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</row>
    <row r="144" spans="1:13" ht="42.75" customHeight="1" x14ac:dyDescent="0.25">
      <c r="B144" s="328" t="s">
        <v>152</v>
      </c>
      <c r="C144" s="328"/>
      <c r="D144" s="328"/>
      <c r="E144" s="328"/>
      <c r="F144" s="328"/>
      <c r="G144" s="328"/>
      <c r="H144" s="328"/>
    </row>
    <row r="145" spans="2:8" ht="42.75" customHeight="1" x14ac:dyDescent="0.25">
      <c r="B145" s="328" t="s">
        <v>150</v>
      </c>
      <c r="C145" s="328"/>
      <c r="D145" s="328"/>
      <c r="E145" s="328"/>
      <c r="F145" s="328"/>
      <c r="G145" s="328"/>
      <c r="H145" s="328"/>
    </row>
    <row r="146" spans="2:8" ht="42.75" customHeight="1" x14ac:dyDescent="0.25">
      <c r="B146" s="328" t="s">
        <v>153</v>
      </c>
      <c r="C146" s="328"/>
      <c r="D146" s="328"/>
      <c r="E146" s="328"/>
      <c r="F146" s="328"/>
      <c r="G146" s="328"/>
      <c r="H146" s="328"/>
    </row>
    <row r="147" spans="2:8" ht="23.25" customHeight="1" x14ac:dyDescent="0.25">
      <c r="B147" s="329" t="s">
        <v>154</v>
      </c>
      <c r="C147" s="329"/>
      <c r="D147" s="329"/>
      <c r="E147" s="3"/>
      <c r="F147" s="3"/>
      <c r="G147" s="321"/>
      <c r="H147" s="321"/>
    </row>
    <row r="148" spans="2:8" x14ac:dyDescent="0.25">
      <c r="B148" s="330" t="s">
        <v>151</v>
      </c>
      <c r="C148" s="330"/>
    </row>
  </sheetData>
  <mergeCells count="70">
    <mergeCell ref="A36:B36"/>
    <mergeCell ref="D36:G36"/>
    <mergeCell ref="B119:M119"/>
    <mergeCell ref="A46:A52"/>
    <mergeCell ref="B46:B52"/>
    <mergeCell ref="C49:G49"/>
    <mergeCell ref="B115:H115"/>
    <mergeCell ref="A53:B53"/>
    <mergeCell ref="D53:G53"/>
    <mergeCell ref="A70:A78"/>
    <mergeCell ref="B70:B78"/>
    <mergeCell ref="C73:G73"/>
    <mergeCell ref="C75:G75"/>
    <mergeCell ref="C77:G77"/>
    <mergeCell ref="C51:G51"/>
    <mergeCell ref="A79:B79"/>
    <mergeCell ref="B132:G133"/>
    <mergeCell ref="B138:G139"/>
    <mergeCell ref="B136:G137"/>
    <mergeCell ref="B134:G135"/>
    <mergeCell ref="B120:M120"/>
    <mergeCell ref="B128:M128"/>
    <mergeCell ref="B127:M127"/>
    <mergeCell ref="B125:M125"/>
    <mergeCell ref="B126:M126"/>
    <mergeCell ref="B124:M124"/>
    <mergeCell ref="M130:M131"/>
    <mergeCell ref="I130:L130"/>
    <mergeCell ref="B130:G131"/>
    <mergeCell ref="H130:H131"/>
    <mergeCell ref="B121:M121"/>
    <mergeCell ref="B122:M122"/>
    <mergeCell ref="D79:G79"/>
    <mergeCell ref="A109:A113"/>
    <mergeCell ref="B109:G113"/>
    <mergeCell ref="B118:M118"/>
    <mergeCell ref="B117:M117"/>
    <mergeCell ref="B116:M116"/>
    <mergeCell ref="B123:M123"/>
    <mergeCell ref="I11:L11"/>
    <mergeCell ref="M11:M12"/>
    <mergeCell ref="C12:C13"/>
    <mergeCell ref="H13:M13"/>
    <mergeCell ref="H11:H12"/>
    <mergeCell ref="A20:B20"/>
    <mergeCell ref="D20:G20"/>
    <mergeCell ref="A27:A35"/>
    <mergeCell ref="B27:B35"/>
    <mergeCell ref="C30:G30"/>
    <mergeCell ref="C32:G32"/>
    <mergeCell ref="C34:G34"/>
    <mergeCell ref="A14:A19"/>
    <mergeCell ref="B14:B19"/>
    <mergeCell ref="C16:G16"/>
    <mergeCell ref="C18:G18"/>
    <mergeCell ref="A11:A13"/>
    <mergeCell ref="B11:B13"/>
    <mergeCell ref="C11:G11"/>
    <mergeCell ref="L3:M3"/>
    <mergeCell ref="A6:M7"/>
    <mergeCell ref="D8:E8"/>
    <mergeCell ref="D9:E9"/>
    <mergeCell ref="A10:M10"/>
    <mergeCell ref="L4:M4"/>
    <mergeCell ref="A5:F5"/>
    <mergeCell ref="B145:H145"/>
    <mergeCell ref="B146:H146"/>
    <mergeCell ref="B147:D147"/>
    <mergeCell ref="B148:C148"/>
    <mergeCell ref="B144:H144"/>
  </mergeCells>
  <pageMargins left="0.35433070866141736" right="0.15748031496062992" top="0.27559055118110237" bottom="0.27559055118110237" header="0.51181102362204722" footer="0.51181102362204722"/>
  <pageSetup paperSize="9" scale="36" fitToHeight="2" orientation="portrait" r:id="rId1"/>
  <headerFooter alignWithMargins="0"/>
  <rowBreaks count="1" manualBreakCount="1">
    <brk id="10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49"/>
  <sheetViews>
    <sheetView view="pageBreakPreview" topLeftCell="A124" zoomScale="60" zoomScaleNormal="80" workbookViewId="0">
      <selection activeCell="B142" sqref="B142:M143"/>
    </sheetView>
  </sheetViews>
  <sheetFormatPr defaultRowHeight="15.75" outlineLevelRow="1" x14ac:dyDescent="0.25"/>
  <cols>
    <col min="1" max="1" width="18.28515625" style="7" customWidth="1"/>
    <col min="2" max="2" width="35.42578125" style="1" customWidth="1"/>
    <col min="3" max="3" width="24.140625" style="1" customWidth="1"/>
    <col min="4" max="4" width="10.85546875" style="1" customWidth="1"/>
    <col min="5" max="5" width="11" style="1" customWidth="1"/>
    <col min="6" max="6" width="11.42578125" style="1" customWidth="1"/>
    <col min="7" max="7" width="12.7109375" style="1" customWidth="1"/>
    <col min="8" max="8" width="23.140625" style="1" customWidth="1"/>
    <col min="9" max="12" width="18.140625" style="1" customWidth="1"/>
    <col min="13" max="13" width="24.140625" style="10" customWidth="1"/>
    <col min="14" max="15" width="14.42578125" style="3" bestFit="1" customWidth="1"/>
    <col min="16" max="16" width="14.7109375" style="3" customWidth="1"/>
    <col min="17" max="254" width="9.140625" style="3"/>
    <col min="255" max="256" width="4.5703125" style="3" customWidth="1"/>
    <col min="257" max="257" width="18.28515625" style="3" customWidth="1"/>
    <col min="258" max="258" width="35.42578125" style="3" customWidth="1"/>
    <col min="259" max="259" width="24.140625" style="3" customWidth="1"/>
    <col min="260" max="260" width="10.85546875" style="3" customWidth="1"/>
    <col min="261" max="261" width="11" style="3" customWidth="1"/>
    <col min="262" max="262" width="11.42578125" style="3" customWidth="1"/>
    <col min="263" max="263" width="12.7109375" style="3" customWidth="1"/>
    <col min="264" max="264" width="23.140625" style="3" customWidth="1"/>
    <col min="265" max="268" width="15.7109375" style="3" customWidth="1"/>
    <col min="269" max="269" width="24.140625" style="3" customWidth="1"/>
    <col min="270" max="271" width="14.42578125" style="3" bestFit="1" customWidth="1"/>
    <col min="272" max="272" width="14.7109375" style="3" customWidth="1"/>
    <col min="273" max="510" width="9.140625" style="3"/>
    <col min="511" max="512" width="4.5703125" style="3" customWidth="1"/>
    <col min="513" max="513" width="18.28515625" style="3" customWidth="1"/>
    <col min="514" max="514" width="35.42578125" style="3" customWidth="1"/>
    <col min="515" max="515" width="24.140625" style="3" customWidth="1"/>
    <col min="516" max="516" width="10.85546875" style="3" customWidth="1"/>
    <col min="517" max="517" width="11" style="3" customWidth="1"/>
    <col min="518" max="518" width="11.42578125" style="3" customWidth="1"/>
    <col min="519" max="519" width="12.7109375" style="3" customWidth="1"/>
    <col min="520" max="520" width="23.140625" style="3" customWidth="1"/>
    <col min="521" max="524" width="15.7109375" style="3" customWidth="1"/>
    <col min="525" max="525" width="24.140625" style="3" customWidth="1"/>
    <col min="526" max="527" width="14.42578125" style="3" bestFit="1" customWidth="1"/>
    <col min="528" max="528" width="14.7109375" style="3" customWidth="1"/>
    <col min="529" max="766" width="9.140625" style="3"/>
    <col min="767" max="768" width="4.5703125" style="3" customWidth="1"/>
    <col min="769" max="769" width="18.28515625" style="3" customWidth="1"/>
    <col min="770" max="770" width="35.42578125" style="3" customWidth="1"/>
    <col min="771" max="771" width="24.140625" style="3" customWidth="1"/>
    <col min="772" max="772" width="10.85546875" style="3" customWidth="1"/>
    <col min="773" max="773" width="11" style="3" customWidth="1"/>
    <col min="774" max="774" width="11.42578125" style="3" customWidth="1"/>
    <col min="775" max="775" width="12.7109375" style="3" customWidth="1"/>
    <col min="776" max="776" width="23.140625" style="3" customWidth="1"/>
    <col min="777" max="780" width="15.7109375" style="3" customWidth="1"/>
    <col min="781" max="781" width="24.140625" style="3" customWidth="1"/>
    <col min="782" max="783" width="14.42578125" style="3" bestFit="1" customWidth="1"/>
    <col min="784" max="784" width="14.7109375" style="3" customWidth="1"/>
    <col min="785" max="1022" width="9.140625" style="3"/>
    <col min="1023" max="1024" width="4.5703125" style="3" customWidth="1"/>
    <col min="1025" max="1025" width="18.28515625" style="3" customWidth="1"/>
    <col min="1026" max="1026" width="35.42578125" style="3" customWidth="1"/>
    <col min="1027" max="1027" width="24.140625" style="3" customWidth="1"/>
    <col min="1028" max="1028" width="10.85546875" style="3" customWidth="1"/>
    <col min="1029" max="1029" width="11" style="3" customWidth="1"/>
    <col min="1030" max="1030" width="11.42578125" style="3" customWidth="1"/>
    <col min="1031" max="1031" width="12.7109375" style="3" customWidth="1"/>
    <col min="1032" max="1032" width="23.140625" style="3" customWidth="1"/>
    <col min="1033" max="1036" width="15.7109375" style="3" customWidth="1"/>
    <col min="1037" max="1037" width="24.140625" style="3" customWidth="1"/>
    <col min="1038" max="1039" width="14.42578125" style="3" bestFit="1" customWidth="1"/>
    <col min="1040" max="1040" width="14.7109375" style="3" customWidth="1"/>
    <col min="1041" max="1278" width="9.140625" style="3"/>
    <col min="1279" max="1280" width="4.5703125" style="3" customWidth="1"/>
    <col min="1281" max="1281" width="18.28515625" style="3" customWidth="1"/>
    <col min="1282" max="1282" width="35.42578125" style="3" customWidth="1"/>
    <col min="1283" max="1283" width="24.140625" style="3" customWidth="1"/>
    <col min="1284" max="1284" width="10.85546875" style="3" customWidth="1"/>
    <col min="1285" max="1285" width="11" style="3" customWidth="1"/>
    <col min="1286" max="1286" width="11.42578125" style="3" customWidth="1"/>
    <col min="1287" max="1287" width="12.7109375" style="3" customWidth="1"/>
    <col min="1288" max="1288" width="23.140625" style="3" customWidth="1"/>
    <col min="1289" max="1292" width="15.7109375" style="3" customWidth="1"/>
    <col min="1293" max="1293" width="24.140625" style="3" customWidth="1"/>
    <col min="1294" max="1295" width="14.42578125" style="3" bestFit="1" customWidth="1"/>
    <col min="1296" max="1296" width="14.7109375" style="3" customWidth="1"/>
    <col min="1297" max="1534" width="9.140625" style="3"/>
    <col min="1535" max="1536" width="4.5703125" style="3" customWidth="1"/>
    <col min="1537" max="1537" width="18.28515625" style="3" customWidth="1"/>
    <col min="1538" max="1538" width="35.42578125" style="3" customWidth="1"/>
    <col min="1539" max="1539" width="24.140625" style="3" customWidth="1"/>
    <col min="1540" max="1540" width="10.85546875" style="3" customWidth="1"/>
    <col min="1541" max="1541" width="11" style="3" customWidth="1"/>
    <col min="1542" max="1542" width="11.42578125" style="3" customWidth="1"/>
    <col min="1543" max="1543" width="12.7109375" style="3" customWidth="1"/>
    <col min="1544" max="1544" width="23.140625" style="3" customWidth="1"/>
    <col min="1545" max="1548" width="15.7109375" style="3" customWidth="1"/>
    <col min="1549" max="1549" width="24.140625" style="3" customWidth="1"/>
    <col min="1550" max="1551" width="14.42578125" style="3" bestFit="1" customWidth="1"/>
    <col min="1552" max="1552" width="14.7109375" style="3" customWidth="1"/>
    <col min="1553" max="1790" width="9.140625" style="3"/>
    <col min="1791" max="1792" width="4.5703125" style="3" customWidth="1"/>
    <col min="1793" max="1793" width="18.28515625" style="3" customWidth="1"/>
    <col min="1794" max="1794" width="35.42578125" style="3" customWidth="1"/>
    <col min="1795" max="1795" width="24.140625" style="3" customWidth="1"/>
    <col min="1796" max="1796" width="10.85546875" style="3" customWidth="1"/>
    <col min="1797" max="1797" width="11" style="3" customWidth="1"/>
    <col min="1798" max="1798" width="11.42578125" style="3" customWidth="1"/>
    <col min="1799" max="1799" width="12.7109375" style="3" customWidth="1"/>
    <col min="1800" max="1800" width="23.140625" style="3" customWidth="1"/>
    <col min="1801" max="1804" width="15.7109375" style="3" customWidth="1"/>
    <col min="1805" max="1805" width="24.140625" style="3" customWidth="1"/>
    <col min="1806" max="1807" width="14.42578125" style="3" bestFit="1" customWidth="1"/>
    <col min="1808" max="1808" width="14.7109375" style="3" customWidth="1"/>
    <col min="1809" max="2046" width="9.140625" style="3"/>
    <col min="2047" max="2048" width="4.5703125" style="3" customWidth="1"/>
    <col min="2049" max="2049" width="18.28515625" style="3" customWidth="1"/>
    <col min="2050" max="2050" width="35.42578125" style="3" customWidth="1"/>
    <col min="2051" max="2051" width="24.140625" style="3" customWidth="1"/>
    <col min="2052" max="2052" width="10.85546875" style="3" customWidth="1"/>
    <col min="2053" max="2053" width="11" style="3" customWidth="1"/>
    <col min="2054" max="2054" width="11.42578125" style="3" customWidth="1"/>
    <col min="2055" max="2055" width="12.7109375" style="3" customWidth="1"/>
    <col min="2056" max="2056" width="23.140625" style="3" customWidth="1"/>
    <col min="2057" max="2060" width="15.7109375" style="3" customWidth="1"/>
    <col min="2061" max="2061" width="24.140625" style="3" customWidth="1"/>
    <col min="2062" max="2063" width="14.42578125" style="3" bestFit="1" customWidth="1"/>
    <col min="2064" max="2064" width="14.7109375" style="3" customWidth="1"/>
    <col min="2065" max="2302" width="9.140625" style="3"/>
    <col min="2303" max="2304" width="4.5703125" style="3" customWidth="1"/>
    <col min="2305" max="2305" width="18.28515625" style="3" customWidth="1"/>
    <col min="2306" max="2306" width="35.42578125" style="3" customWidth="1"/>
    <col min="2307" max="2307" width="24.140625" style="3" customWidth="1"/>
    <col min="2308" max="2308" width="10.85546875" style="3" customWidth="1"/>
    <col min="2309" max="2309" width="11" style="3" customWidth="1"/>
    <col min="2310" max="2310" width="11.42578125" style="3" customWidth="1"/>
    <col min="2311" max="2311" width="12.7109375" style="3" customWidth="1"/>
    <col min="2312" max="2312" width="23.140625" style="3" customWidth="1"/>
    <col min="2313" max="2316" width="15.7109375" style="3" customWidth="1"/>
    <col min="2317" max="2317" width="24.140625" style="3" customWidth="1"/>
    <col min="2318" max="2319" width="14.42578125" style="3" bestFit="1" customWidth="1"/>
    <col min="2320" max="2320" width="14.7109375" style="3" customWidth="1"/>
    <col min="2321" max="2558" width="9.140625" style="3"/>
    <col min="2559" max="2560" width="4.5703125" style="3" customWidth="1"/>
    <col min="2561" max="2561" width="18.28515625" style="3" customWidth="1"/>
    <col min="2562" max="2562" width="35.42578125" style="3" customWidth="1"/>
    <col min="2563" max="2563" width="24.140625" style="3" customWidth="1"/>
    <col min="2564" max="2564" width="10.85546875" style="3" customWidth="1"/>
    <col min="2565" max="2565" width="11" style="3" customWidth="1"/>
    <col min="2566" max="2566" width="11.42578125" style="3" customWidth="1"/>
    <col min="2567" max="2567" width="12.7109375" style="3" customWidth="1"/>
    <col min="2568" max="2568" width="23.140625" style="3" customWidth="1"/>
    <col min="2569" max="2572" width="15.7109375" style="3" customWidth="1"/>
    <col min="2573" max="2573" width="24.140625" style="3" customWidth="1"/>
    <col min="2574" max="2575" width="14.42578125" style="3" bestFit="1" customWidth="1"/>
    <col min="2576" max="2576" width="14.7109375" style="3" customWidth="1"/>
    <col min="2577" max="2814" width="9.140625" style="3"/>
    <col min="2815" max="2816" width="4.5703125" style="3" customWidth="1"/>
    <col min="2817" max="2817" width="18.28515625" style="3" customWidth="1"/>
    <col min="2818" max="2818" width="35.42578125" style="3" customWidth="1"/>
    <col min="2819" max="2819" width="24.140625" style="3" customWidth="1"/>
    <col min="2820" max="2820" width="10.85546875" style="3" customWidth="1"/>
    <col min="2821" max="2821" width="11" style="3" customWidth="1"/>
    <col min="2822" max="2822" width="11.42578125" style="3" customWidth="1"/>
    <col min="2823" max="2823" width="12.7109375" style="3" customWidth="1"/>
    <col min="2824" max="2824" width="23.140625" style="3" customWidth="1"/>
    <col min="2825" max="2828" width="15.7109375" style="3" customWidth="1"/>
    <col min="2829" max="2829" width="24.140625" style="3" customWidth="1"/>
    <col min="2830" max="2831" width="14.42578125" style="3" bestFit="1" customWidth="1"/>
    <col min="2832" max="2832" width="14.7109375" style="3" customWidth="1"/>
    <col min="2833" max="3070" width="9.140625" style="3"/>
    <col min="3071" max="3072" width="4.5703125" style="3" customWidth="1"/>
    <col min="3073" max="3073" width="18.28515625" style="3" customWidth="1"/>
    <col min="3074" max="3074" width="35.42578125" style="3" customWidth="1"/>
    <col min="3075" max="3075" width="24.140625" style="3" customWidth="1"/>
    <col min="3076" max="3076" width="10.85546875" style="3" customWidth="1"/>
    <col min="3077" max="3077" width="11" style="3" customWidth="1"/>
    <col min="3078" max="3078" width="11.42578125" style="3" customWidth="1"/>
    <col min="3079" max="3079" width="12.7109375" style="3" customWidth="1"/>
    <col min="3080" max="3080" width="23.140625" style="3" customWidth="1"/>
    <col min="3081" max="3084" width="15.7109375" style="3" customWidth="1"/>
    <col min="3085" max="3085" width="24.140625" style="3" customWidth="1"/>
    <col min="3086" max="3087" width="14.42578125" style="3" bestFit="1" customWidth="1"/>
    <col min="3088" max="3088" width="14.7109375" style="3" customWidth="1"/>
    <col min="3089" max="3326" width="9.140625" style="3"/>
    <col min="3327" max="3328" width="4.5703125" style="3" customWidth="1"/>
    <col min="3329" max="3329" width="18.28515625" style="3" customWidth="1"/>
    <col min="3330" max="3330" width="35.42578125" style="3" customWidth="1"/>
    <col min="3331" max="3331" width="24.140625" style="3" customWidth="1"/>
    <col min="3332" max="3332" width="10.85546875" style="3" customWidth="1"/>
    <col min="3333" max="3333" width="11" style="3" customWidth="1"/>
    <col min="3334" max="3334" width="11.42578125" style="3" customWidth="1"/>
    <col min="3335" max="3335" width="12.7109375" style="3" customWidth="1"/>
    <col min="3336" max="3336" width="23.140625" style="3" customWidth="1"/>
    <col min="3337" max="3340" width="15.7109375" style="3" customWidth="1"/>
    <col min="3341" max="3341" width="24.140625" style="3" customWidth="1"/>
    <col min="3342" max="3343" width="14.42578125" style="3" bestFit="1" customWidth="1"/>
    <col min="3344" max="3344" width="14.7109375" style="3" customWidth="1"/>
    <col min="3345" max="3582" width="9.140625" style="3"/>
    <col min="3583" max="3584" width="4.5703125" style="3" customWidth="1"/>
    <col min="3585" max="3585" width="18.28515625" style="3" customWidth="1"/>
    <col min="3586" max="3586" width="35.42578125" style="3" customWidth="1"/>
    <col min="3587" max="3587" width="24.140625" style="3" customWidth="1"/>
    <col min="3588" max="3588" width="10.85546875" style="3" customWidth="1"/>
    <col min="3589" max="3589" width="11" style="3" customWidth="1"/>
    <col min="3590" max="3590" width="11.42578125" style="3" customWidth="1"/>
    <col min="3591" max="3591" width="12.7109375" style="3" customWidth="1"/>
    <col min="3592" max="3592" width="23.140625" style="3" customWidth="1"/>
    <col min="3593" max="3596" width="15.7109375" style="3" customWidth="1"/>
    <col min="3597" max="3597" width="24.140625" style="3" customWidth="1"/>
    <col min="3598" max="3599" width="14.42578125" style="3" bestFit="1" customWidth="1"/>
    <col min="3600" max="3600" width="14.7109375" style="3" customWidth="1"/>
    <col min="3601" max="3838" width="9.140625" style="3"/>
    <col min="3839" max="3840" width="4.5703125" style="3" customWidth="1"/>
    <col min="3841" max="3841" width="18.28515625" style="3" customWidth="1"/>
    <col min="3842" max="3842" width="35.42578125" style="3" customWidth="1"/>
    <col min="3843" max="3843" width="24.140625" style="3" customWidth="1"/>
    <col min="3844" max="3844" width="10.85546875" style="3" customWidth="1"/>
    <col min="3845" max="3845" width="11" style="3" customWidth="1"/>
    <col min="3846" max="3846" width="11.42578125" style="3" customWidth="1"/>
    <col min="3847" max="3847" width="12.7109375" style="3" customWidth="1"/>
    <col min="3848" max="3848" width="23.140625" style="3" customWidth="1"/>
    <col min="3849" max="3852" width="15.7109375" style="3" customWidth="1"/>
    <col min="3853" max="3853" width="24.140625" style="3" customWidth="1"/>
    <col min="3854" max="3855" width="14.42578125" style="3" bestFit="1" customWidth="1"/>
    <col min="3856" max="3856" width="14.7109375" style="3" customWidth="1"/>
    <col min="3857" max="4094" width="9.140625" style="3"/>
    <col min="4095" max="4096" width="4.5703125" style="3" customWidth="1"/>
    <col min="4097" max="4097" width="18.28515625" style="3" customWidth="1"/>
    <col min="4098" max="4098" width="35.42578125" style="3" customWidth="1"/>
    <col min="4099" max="4099" width="24.140625" style="3" customWidth="1"/>
    <col min="4100" max="4100" width="10.85546875" style="3" customWidth="1"/>
    <col min="4101" max="4101" width="11" style="3" customWidth="1"/>
    <col min="4102" max="4102" width="11.42578125" style="3" customWidth="1"/>
    <col min="4103" max="4103" width="12.7109375" style="3" customWidth="1"/>
    <col min="4104" max="4104" width="23.140625" style="3" customWidth="1"/>
    <col min="4105" max="4108" width="15.7109375" style="3" customWidth="1"/>
    <col min="4109" max="4109" width="24.140625" style="3" customWidth="1"/>
    <col min="4110" max="4111" width="14.42578125" style="3" bestFit="1" customWidth="1"/>
    <col min="4112" max="4112" width="14.7109375" style="3" customWidth="1"/>
    <col min="4113" max="4350" width="9.140625" style="3"/>
    <col min="4351" max="4352" width="4.5703125" style="3" customWidth="1"/>
    <col min="4353" max="4353" width="18.28515625" style="3" customWidth="1"/>
    <col min="4354" max="4354" width="35.42578125" style="3" customWidth="1"/>
    <col min="4355" max="4355" width="24.140625" style="3" customWidth="1"/>
    <col min="4356" max="4356" width="10.85546875" style="3" customWidth="1"/>
    <col min="4357" max="4357" width="11" style="3" customWidth="1"/>
    <col min="4358" max="4358" width="11.42578125" style="3" customWidth="1"/>
    <col min="4359" max="4359" width="12.7109375" style="3" customWidth="1"/>
    <col min="4360" max="4360" width="23.140625" style="3" customWidth="1"/>
    <col min="4361" max="4364" width="15.7109375" style="3" customWidth="1"/>
    <col min="4365" max="4365" width="24.140625" style="3" customWidth="1"/>
    <col min="4366" max="4367" width="14.42578125" style="3" bestFit="1" customWidth="1"/>
    <col min="4368" max="4368" width="14.7109375" style="3" customWidth="1"/>
    <col min="4369" max="4606" width="9.140625" style="3"/>
    <col min="4607" max="4608" width="4.5703125" style="3" customWidth="1"/>
    <col min="4609" max="4609" width="18.28515625" style="3" customWidth="1"/>
    <col min="4610" max="4610" width="35.42578125" style="3" customWidth="1"/>
    <col min="4611" max="4611" width="24.140625" style="3" customWidth="1"/>
    <col min="4612" max="4612" width="10.85546875" style="3" customWidth="1"/>
    <col min="4613" max="4613" width="11" style="3" customWidth="1"/>
    <col min="4614" max="4614" width="11.42578125" style="3" customWidth="1"/>
    <col min="4615" max="4615" width="12.7109375" style="3" customWidth="1"/>
    <col min="4616" max="4616" width="23.140625" style="3" customWidth="1"/>
    <col min="4617" max="4620" width="15.7109375" style="3" customWidth="1"/>
    <col min="4621" max="4621" width="24.140625" style="3" customWidth="1"/>
    <col min="4622" max="4623" width="14.42578125" style="3" bestFit="1" customWidth="1"/>
    <col min="4624" max="4624" width="14.7109375" style="3" customWidth="1"/>
    <col min="4625" max="4862" width="9.140625" style="3"/>
    <col min="4863" max="4864" width="4.5703125" style="3" customWidth="1"/>
    <col min="4865" max="4865" width="18.28515625" style="3" customWidth="1"/>
    <col min="4866" max="4866" width="35.42578125" style="3" customWidth="1"/>
    <col min="4867" max="4867" width="24.140625" style="3" customWidth="1"/>
    <col min="4868" max="4868" width="10.85546875" style="3" customWidth="1"/>
    <col min="4869" max="4869" width="11" style="3" customWidth="1"/>
    <col min="4870" max="4870" width="11.42578125" style="3" customWidth="1"/>
    <col min="4871" max="4871" width="12.7109375" style="3" customWidth="1"/>
    <col min="4872" max="4872" width="23.140625" style="3" customWidth="1"/>
    <col min="4873" max="4876" width="15.7109375" style="3" customWidth="1"/>
    <col min="4877" max="4877" width="24.140625" style="3" customWidth="1"/>
    <col min="4878" max="4879" width="14.42578125" style="3" bestFit="1" customWidth="1"/>
    <col min="4880" max="4880" width="14.7109375" style="3" customWidth="1"/>
    <col min="4881" max="5118" width="9.140625" style="3"/>
    <col min="5119" max="5120" width="4.5703125" style="3" customWidth="1"/>
    <col min="5121" max="5121" width="18.28515625" style="3" customWidth="1"/>
    <col min="5122" max="5122" width="35.42578125" style="3" customWidth="1"/>
    <col min="5123" max="5123" width="24.140625" style="3" customWidth="1"/>
    <col min="5124" max="5124" width="10.85546875" style="3" customWidth="1"/>
    <col min="5125" max="5125" width="11" style="3" customWidth="1"/>
    <col min="5126" max="5126" width="11.42578125" style="3" customWidth="1"/>
    <col min="5127" max="5127" width="12.7109375" style="3" customWidth="1"/>
    <col min="5128" max="5128" width="23.140625" style="3" customWidth="1"/>
    <col min="5129" max="5132" width="15.7109375" style="3" customWidth="1"/>
    <col min="5133" max="5133" width="24.140625" style="3" customWidth="1"/>
    <col min="5134" max="5135" width="14.42578125" style="3" bestFit="1" customWidth="1"/>
    <col min="5136" max="5136" width="14.7109375" style="3" customWidth="1"/>
    <col min="5137" max="5374" width="9.140625" style="3"/>
    <col min="5375" max="5376" width="4.5703125" style="3" customWidth="1"/>
    <col min="5377" max="5377" width="18.28515625" style="3" customWidth="1"/>
    <col min="5378" max="5378" width="35.42578125" style="3" customWidth="1"/>
    <col min="5379" max="5379" width="24.140625" style="3" customWidth="1"/>
    <col min="5380" max="5380" width="10.85546875" style="3" customWidth="1"/>
    <col min="5381" max="5381" width="11" style="3" customWidth="1"/>
    <col min="5382" max="5382" width="11.42578125" style="3" customWidth="1"/>
    <col min="5383" max="5383" width="12.7109375" style="3" customWidth="1"/>
    <col min="5384" max="5384" width="23.140625" style="3" customWidth="1"/>
    <col min="5385" max="5388" width="15.7109375" style="3" customWidth="1"/>
    <col min="5389" max="5389" width="24.140625" style="3" customWidth="1"/>
    <col min="5390" max="5391" width="14.42578125" style="3" bestFit="1" customWidth="1"/>
    <col min="5392" max="5392" width="14.7109375" style="3" customWidth="1"/>
    <col min="5393" max="5630" width="9.140625" style="3"/>
    <col min="5631" max="5632" width="4.5703125" style="3" customWidth="1"/>
    <col min="5633" max="5633" width="18.28515625" style="3" customWidth="1"/>
    <col min="5634" max="5634" width="35.42578125" style="3" customWidth="1"/>
    <col min="5635" max="5635" width="24.140625" style="3" customWidth="1"/>
    <col min="5636" max="5636" width="10.85546875" style="3" customWidth="1"/>
    <col min="5637" max="5637" width="11" style="3" customWidth="1"/>
    <col min="5638" max="5638" width="11.42578125" style="3" customWidth="1"/>
    <col min="5639" max="5639" width="12.7109375" style="3" customWidth="1"/>
    <col min="5640" max="5640" width="23.140625" style="3" customWidth="1"/>
    <col min="5641" max="5644" width="15.7109375" style="3" customWidth="1"/>
    <col min="5645" max="5645" width="24.140625" style="3" customWidth="1"/>
    <col min="5646" max="5647" width="14.42578125" style="3" bestFit="1" customWidth="1"/>
    <col min="5648" max="5648" width="14.7109375" style="3" customWidth="1"/>
    <col min="5649" max="5886" width="9.140625" style="3"/>
    <col min="5887" max="5888" width="4.5703125" style="3" customWidth="1"/>
    <col min="5889" max="5889" width="18.28515625" style="3" customWidth="1"/>
    <col min="5890" max="5890" width="35.42578125" style="3" customWidth="1"/>
    <col min="5891" max="5891" width="24.140625" style="3" customWidth="1"/>
    <col min="5892" max="5892" width="10.85546875" style="3" customWidth="1"/>
    <col min="5893" max="5893" width="11" style="3" customWidth="1"/>
    <col min="5894" max="5894" width="11.42578125" style="3" customWidth="1"/>
    <col min="5895" max="5895" width="12.7109375" style="3" customWidth="1"/>
    <col min="5896" max="5896" width="23.140625" style="3" customWidth="1"/>
    <col min="5897" max="5900" width="15.7109375" style="3" customWidth="1"/>
    <col min="5901" max="5901" width="24.140625" style="3" customWidth="1"/>
    <col min="5902" max="5903" width="14.42578125" style="3" bestFit="1" customWidth="1"/>
    <col min="5904" max="5904" width="14.7109375" style="3" customWidth="1"/>
    <col min="5905" max="6142" width="9.140625" style="3"/>
    <col min="6143" max="6144" width="4.5703125" style="3" customWidth="1"/>
    <col min="6145" max="6145" width="18.28515625" style="3" customWidth="1"/>
    <col min="6146" max="6146" width="35.42578125" style="3" customWidth="1"/>
    <col min="6147" max="6147" width="24.140625" style="3" customWidth="1"/>
    <col min="6148" max="6148" width="10.85546875" style="3" customWidth="1"/>
    <col min="6149" max="6149" width="11" style="3" customWidth="1"/>
    <col min="6150" max="6150" width="11.42578125" style="3" customWidth="1"/>
    <col min="6151" max="6151" width="12.7109375" style="3" customWidth="1"/>
    <col min="6152" max="6152" width="23.140625" style="3" customWidth="1"/>
    <col min="6153" max="6156" width="15.7109375" style="3" customWidth="1"/>
    <col min="6157" max="6157" width="24.140625" style="3" customWidth="1"/>
    <col min="6158" max="6159" width="14.42578125" style="3" bestFit="1" customWidth="1"/>
    <col min="6160" max="6160" width="14.7109375" style="3" customWidth="1"/>
    <col min="6161" max="6398" width="9.140625" style="3"/>
    <col min="6399" max="6400" width="4.5703125" style="3" customWidth="1"/>
    <col min="6401" max="6401" width="18.28515625" style="3" customWidth="1"/>
    <col min="6402" max="6402" width="35.42578125" style="3" customWidth="1"/>
    <col min="6403" max="6403" width="24.140625" style="3" customWidth="1"/>
    <col min="6404" max="6404" width="10.85546875" style="3" customWidth="1"/>
    <col min="6405" max="6405" width="11" style="3" customWidth="1"/>
    <col min="6406" max="6406" width="11.42578125" style="3" customWidth="1"/>
    <col min="6407" max="6407" width="12.7109375" style="3" customWidth="1"/>
    <col min="6408" max="6408" width="23.140625" style="3" customWidth="1"/>
    <col min="6409" max="6412" width="15.7109375" style="3" customWidth="1"/>
    <col min="6413" max="6413" width="24.140625" style="3" customWidth="1"/>
    <col min="6414" max="6415" width="14.42578125" style="3" bestFit="1" customWidth="1"/>
    <col min="6416" max="6416" width="14.7109375" style="3" customWidth="1"/>
    <col min="6417" max="6654" width="9.140625" style="3"/>
    <col min="6655" max="6656" width="4.5703125" style="3" customWidth="1"/>
    <col min="6657" max="6657" width="18.28515625" style="3" customWidth="1"/>
    <col min="6658" max="6658" width="35.42578125" style="3" customWidth="1"/>
    <col min="6659" max="6659" width="24.140625" style="3" customWidth="1"/>
    <col min="6660" max="6660" width="10.85546875" style="3" customWidth="1"/>
    <col min="6661" max="6661" width="11" style="3" customWidth="1"/>
    <col min="6662" max="6662" width="11.42578125" style="3" customWidth="1"/>
    <col min="6663" max="6663" width="12.7109375" style="3" customWidth="1"/>
    <col min="6664" max="6664" width="23.140625" style="3" customWidth="1"/>
    <col min="6665" max="6668" width="15.7109375" style="3" customWidth="1"/>
    <col min="6669" max="6669" width="24.140625" style="3" customWidth="1"/>
    <col min="6670" max="6671" width="14.42578125" style="3" bestFit="1" customWidth="1"/>
    <col min="6672" max="6672" width="14.7109375" style="3" customWidth="1"/>
    <col min="6673" max="6910" width="9.140625" style="3"/>
    <col min="6911" max="6912" width="4.5703125" style="3" customWidth="1"/>
    <col min="6913" max="6913" width="18.28515625" style="3" customWidth="1"/>
    <col min="6914" max="6914" width="35.42578125" style="3" customWidth="1"/>
    <col min="6915" max="6915" width="24.140625" style="3" customWidth="1"/>
    <col min="6916" max="6916" width="10.85546875" style="3" customWidth="1"/>
    <col min="6917" max="6917" width="11" style="3" customWidth="1"/>
    <col min="6918" max="6918" width="11.42578125" style="3" customWidth="1"/>
    <col min="6919" max="6919" width="12.7109375" style="3" customWidth="1"/>
    <col min="6920" max="6920" width="23.140625" style="3" customWidth="1"/>
    <col min="6921" max="6924" width="15.7109375" style="3" customWidth="1"/>
    <col min="6925" max="6925" width="24.140625" style="3" customWidth="1"/>
    <col min="6926" max="6927" width="14.42578125" style="3" bestFit="1" customWidth="1"/>
    <col min="6928" max="6928" width="14.7109375" style="3" customWidth="1"/>
    <col min="6929" max="7166" width="9.140625" style="3"/>
    <col min="7167" max="7168" width="4.5703125" style="3" customWidth="1"/>
    <col min="7169" max="7169" width="18.28515625" style="3" customWidth="1"/>
    <col min="7170" max="7170" width="35.42578125" style="3" customWidth="1"/>
    <col min="7171" max="7171" width="24.140625" style="3" customWidth="1"/>
    <col min="7172" max="7172" width="10.85546875" style="3" customWidth="1"/>
    <col min="7173" max="7173" width="11" style="3" customWidth="1"/>
    <col min="7174" max="7174" width="11.42578125" style="3" customWidth="1"/>
    <col min="7175" max="7175" width="12.7109375" style="3" customWidth="1"/>
    <col min="7176" max="7176" width="23.140625" style="3" customWidth="1"/>
    <col min="7177" max="7180" width="15.7109375" style="3" customWidth="1"/>
    <col min="7181" max="7181" width="24.140625" style="3" customWidth="1"/>
    <col min="7182" max="7183" width="14.42578125" style="3" bestFit="1" customWidth="1"/>
    <col min="7184" max="7184" width="14.7109375" style="3" customWidth="1"/>
    <col min="7185" max="7422" width="9.140625" style="3"/>
    <col min="7423" max="7424" width="4.5703125" style="3" customWidth="1"/>
    <col min="7425" max="7425" width="18.28515625" style="3" customWidth="1"/>
    <col min="7426" max="7426" width="35.42578125" style="3" customWidth="1"/>
    <col min="7427" max="7427" width="24.140625" style="3" customWidth="1"/>
    <col min="7428" max="7428" width="10.85546875" style="3" customWidth="1"/>
    <col min="7429" max="7429" width="11" style="3" customWidth="1"/>
    <col min="7430" max="7430" width="11.42578125" style="3" customWidth="1"/>
    <col min="7431" max="7431" width="12.7109375" style="3" customWidth="1"/>
    <col min="7432" max="7432" width="23.140625" style="3" customWidth="1"/>
    <col min="7433" max="7436" width="15.7109375" style="3" customWidth="1"/>
    <col min="7437" max="7437" width="24.140625" style="3" customWidth="1"/>
    <col min="7438" max="7439" width="14.42578125" style="3" bestFit="1" customWidth="1"/>
    <col min="7440" max="7440" width="14.7109375" style="3" customWidth="1"/>
    <col min="7441" max="7678" width="9.140625" style="3"/>
    <col min="7679" max="7680" width="4.5703125" style="3" customWidth="1"/>
    <col min="7681" max="7681" width="18.28515625" style="3" customWidth="1"/>
    <col min="7682" max="7682" width="35.42578125" style="3" customWidth="1"/>
    <col min="7683" max="7683" width="24.140625" style="3" customWidth="1"/>
    <col min="7684" max="7684" width="10.85546875" style="3" customWidth="1"/>
    <col min="7685" max="7685" width="11" style="3" customWidth="1"/>
    <col min="7686" max="7686" width="11.42578125" style="3" customWidth="1"/>
    <col min="7687" max="7687" width="12.7109375" style="3" customWidth="1"/>
    <col min="7688" max="7688" width="23.140625" style="3" customWidth="1"/>
    <col min="7689" max="7692" width="15.7109375" style="3" customWidth="1"/>
    <col min="7693" max="7693" width="24.140625" style="3" customWidth="1"/>
    <col min="7694" max="7695" width="14.42578125" style="3" bestFit="1" customWidth="1"/>
    <col min="7696" max="7696" width="14.7109375" style="3" customWidth="1"/>
    <col min="7697" max="7934" width="9.140625" style="3"/>
    <col min="7935" max="7936" width="4.5703125" style="3" customWidth="1"/>
    <col min="7937" max="7937" width="18.28515625" style="3" customWidth="1"/>
    <col min="7938" max="7938" width="35.42578125" style="3" customWidth="1"/>
    <col min="7939" max="7939" width="24.140625" style="3" customWidth="1"/>
    <col min="7940" max="7940" width="10.85546875" style="3" customWidth="1"/>
    <col min="7941" max="7941" width="11" style="3" customWidth="1"/>
    <col min="7942" max="7942" width="11.42578125" style="3" customWidth="1"/>
    <col min="7943" max="7943" width="12.7109375" style="3" customWidth="1"/>
    <col min="7944" max="7944" width="23.140625" style="3" customWidth="1"/>
    <col min="7945" max="7948" width="15.7109375" style="3" customWidth="1"/>
    <col min="7949" max="7949" width="24.140625" style="3" customWidth="1"/>
    <col min="7950" max="7951" width="14.42578125" style="3" bestFit="1" customWidth="1"/>
    <col min="7952" max="7952" width="14.7109375" style="3" customWidth="1"/>
    <col min="7953" max="8190" width="9.140625" style="3"/>
    <col min="8191" max="8192" width="4.5703125" style="3" customWidth="1"/>
    <col min="8193" max="8193" width="18.28515625" style="3" customWidth="1"/>
    <col min="8194" max="8194" width="35.42578125" style="3" customWidth="1"/>
    <col min="8195" max="8195" width="24.140625" style="3" customWidth="1"/>
    <col min="8196" max="8196" width="10.85546875" style="3" customWidth="1"/>
    <col min="8197" max="8197" width="11" style="3" customWidth="1"/>
    <col min="8198" max="8198" width="11.42578125" style="3" customWidth="1"/>
    <col min="8199" max="8199" width="12.7109375" style="3" customWidth="1"/>
    <col min="8200" max="8200" width="23.140625" style="3" customWidth="1"/>
    <col min="8201" max="8204" width="15.7109375" style="3" customWidth="1"/>
    <col min="8205" max="8205" width="24.140625" style="3" customWidth="1"/>
    <col min="8206" max="8207" width="14.42578125" style="3" bestFit="1" customWidth="1"/>
    <col min="8208" max="8208" width="14.7109375" style="3" customWidth="1"/>
    <col min="8209" max="8446" width="9.140625" style="3"/>
    <col min="8447" max="8448" width="4.5703125" style="3" customWidth="1"/>
    <col min="8449" max="8449" width="18.28515625" style="3" customWidth="1"/>
    <col min="8450" max="8450" width="35.42578125" style="3" customWidth="1"/>
    <col min="8451" max="8451" width="24.140625" style="3" customWidth="1"/>
    <col min="8452" max="8452" width="10.85546875" style="3" customWidth="1"/>
    <col min="8453" max="8453" width="11" style="3" customWidth="1"/>
    <col min="8454" max="8454" width="11.42578125" style="3" customWidth="1"/>
    <col min="8455" max="8455" width="12.7109375" style="3" customWidth="1"/>
    <col min="8456" max="8456" width="23.140625" style="3" customWidth="1"/>
    <col min="8457" max="8460" width="15.7109375" style="3" customWidth="1"/>
    <col min="8461" max="8461" width="24.140625" style="3" customWidth="1"/>
    <col min="8462" max="8463" width="14.42578125" style="3" bestFit="1" customWidth="1"/>
    <col min="8464" max="8464" width="14.7109375" style="3" customWidth="1"/>
    <col min="8465" max="8702" width="9.140625" style="3"/>
    <col min="8703" max="8704" width="4.5703125" style="3" customWidth="1"/>
    <col min="8705" max="8705" width="18.28515625" style="3" customWidth="1"/>
    <col min="8706" max="8706" width="35.42578125" style="3" customWidth="1"/>
    <col min="8707" max="8707" width="24.140625" style="3" customWidth="1"/>
    <col min="8708" max="8708" width="10.85546875" style="3" customWidth="1"/>
    <col min="8709" max="8709" width="11" style="3" customWidth="1"/>
    <col min="8710" max="8710" width="11.42578125" style="3" customWidth="1"/>
    <col min="8711" max="8711" width="12.7109375" style="3" customWidth="1"/>
    <col min="8712" max="8712" width="23.140625" style="3" customWidth="1"/>
    <col min="8713" max="8716" width="15.7109375" style="3" customWidth="1"/>
    <col min="8717" max="8717" width="24.140625" style="3" customWidth="1"/>
    <col min="8718" max="8719" width="14.42578125" style="3" bestFit="1" customWidth="1"/>
    <col min="8720" max="8720" width="14.7109375" style="3" customWidth="1"/>
    <col min="8721" max="8958" width="9.140625" style="3"/>
    <col min="8959" max="8960" width="4.5703125" style="3" customWidth="1"/>
    <col min="8961" max="8961" width="18.28515625" style="3" customWidth="1"/>
    <col min="8962" max="8962" width="35.42578125" style="3" customWidth="1"/>
    <col min="8963" max="8963" width="24.140625" style="3" customWidth="1"/>
    <col min="8964" max="8964" width="10.85546875" style="3" customWidth="1"/>
    <col min="8965" max="8965" width="11" style="3" customWidth="1"/>
    <col min="8966" max="8966" width="11.42578125" style="3" customWidth="1"/>
    <col min="8967" max="8967" width="12.7109375" style="3" customWidth="1"/>
    <col min="8968" max="8968" width="23.140625" style="3" customWidth="1"/>
    <col min="8969" max="8972" width="15.7109375" style="3" customWidth="1"/>
    <col min="8973" max="8973" width="24.140625" style="3" customWidth="1"/>
    <col min="8974" max="8975" width="14.42578125" style="3" bestFit="1" customWidth="1"/>
    <col min="8976" max="8976" width="14.7109375" style="3" customWidth="1"/>
    <col min="8977" max="9214" width="9.140625" style="3"/>
    <col min="9215" max="9216" width="4.5703125" style="3" customWidth="1"/>
    <col min="9217" max="9217" width="18.28515625" style="3" customWidth="1"/>
    <col min="9218" max="9218" width="35.42578125" style="3" customWidth="1"/>
    <col min="9219" max="9219" width="24.140625" style="3" customWidth="1"/>
    <col min="9220" max="9220" width="10.85546875" style="3" customWidth="1"/>
    <col min="9221" max="9221" width="11" style="3" customWidth="1"/>
    <col min="9222" max="9222" width="11.42578125" style="3" customWidth="1"/>
    <col min="9223" max="9223" width="12.7109375" style="3" customWidth="1"/>
    <col min="9224" max="9224" width="23.140625" style="3" customWidth="1"/>
    <col min="9225" max="9228" width="15.7109375" style="3" customWidth="1"/>
    <col min="9229" max="9229" width="24.140625" style="3" customWidth="1"/>
    <col min="9230" max="9231" width="14.42578125" style="3" bestFit="1" customWidth="1"/>
    <col min="9232" max="9232" width="14.7109375" style="3" customWidth="1"/>
    <col min="9233" max="9470" width="9.140625" style="3"/>
    <col min="9471" max="9472" width="4.5703125" style="3" customWidth="1"/>
    <col min="9473" max="9473" width="18.28515625" style="3" customWidth="1"/>
    <col min="9474" max="9474" width="35.42578125" style="3" customWidth="1"/>
    <col min="9475" max="9475" width="24.140625" style="3" customWidth="1"/>
    <col min="9476" max="9476" width="10.85546875" style="3" customWidth="1"/>
    <col min="9477" max="9477" width="11" style="3" customWidth="1"/>
    <col min="9478" max="9478" width="11.42578125" style="3" customWidth="1"/>
    <col min="9479" max="9479" width="12.7109375" style="3" customWidth="1"/>
    <col min="9480" max="9480" width="23.140625" style="3" customWidth="1"/>
    <col min="9481" max="9484" width="15.7109375" style="3" customWidth="1"/>
    <col min="9485" max="9485" width="24.140625" style="3" customWidth="1"/>
    <col min="9486" max="9487" width="14.42578125" style="3" bestFit="1" customWidth="1"/>
    <col min="9488" max="9488" width="14.7109375" style="3" customWidth="1"/>
    <col min="9489" max="9726" width="9.140625" style="3"/>
    <col min="9727" max="9728" width="4.5703125" style="3" customWidth="1"/>
    <col min="9729" max="9729" width="18.28515625" style="3" customWidth="1"/>
    <col min="9730" max="9730" width="35.42578125" style="3" customWidth="1"/>
    <col min="9731" max="9731" width="24.140625" style="3" customWidth="1"/>
    <col min="9732" max="9732" width="10.85546875" style="3" customWidth="1"/>
    <col min="9733" max="9733" width="11" style="3" customWidth="1"/>
    <col min="9734" max="9734" width="11.42578125" style="3" customWidth="1"/>
    <col min="9735" max="9735" width="12.7109375" style="3" customWidth="1"/>
    <col min="9736" max="9736" width="23.140625" style="3" customWidth="1"/>
    <col min="9737" max="9740" width="15.7109375" style="3" customWidth="1"/>
    <col min="9741" max="9741" width="24.140625" style="3" customWidth="1"/>
    <col min="9742" max="9743" width="14.42578125" style="3" bestFit="1" customWidth="1"/>
    <col min="9744" max="9744" width="14.7109375" style="3" customWidth="1"/>
    <col min="9745" max="9982" width="9.140625" style="3"/>
    <col min="9983" max="9984" width="4.5703125" style="3" customWidth="1"/>
    <col min="9985" max="9985" width="18.28515625" style="3" customWidth="1"/>
    <col min="9986" max="9986" width="35.42578125" style="3" customWidth="1"/>
    <col min="9987" max="9987" width="24.140625" style="3" customWidth="1"/>
    <col min="9988" max="9988" width="10.85546875" style="3" customWidth="1"/>
    <col min="9989" max="9989" width="11" style="3" customWidth="1"/>
    <col min="9990" max="9990" width="11.42578125" style="3" customWidth="1"/>
    <col min="9991" max="9991" width="12.7109375" style="3" customWidth="1"/>
    <col min="9992" max="9992" width="23.140625" style="3" customWidth="1"/>
    <col min="9993" max="9996" width="15.7109375" style="3" customWidth="1"/>
    <col min="9997" max="9997" width="24.140625" style="3" customWidth="1"/>
    <col min="9998" max="9999" width="14.42578125" style="3" bestFit="1" customWidth="1"/>
    <col min="10000" max="10000" width="14.7109375" style="3" customWidth="1"/>
    <col min="10001" max="10238" width="9.140625" style="3"/>
    <col min="10239" max="10240" width="4.5703125" style="3" customWidth="1"/>
    <col min="10241" max="10241" width="18.28515625" style="3" customWidth="1"/>
    <col min="10242" max="10242" width="35.42578125" style="3" customWidth="1"/>
    <col min="10243" max="10243" width="24.140625" style="3" customWidth="1"/>
    <col min="10244" max="10244" width="10.85546875" style="3" customWidth="1"/>
    <col min="10245" max="10245" width="11" style="3" customWidth="1"/>
    <col min="10246" max="10246" width="11.42578125" style="3" customWidth="1"/>
    <col min="10247" max="10247" width="12.7109375" style="3" customWidth="1"/>
    <col min="10248" max="10248" width="23.140625" style="3" customWidth="1"/>
    <col min="10249" max="10252" width="15.7109375" style="3" customWidth="1"/>
    <col min="10253" max="10253" width="24.140625" style="3" customWidth="1"/>
    <col min="10254" max="10255" width="14.42578125" style="3" bestFit="1" customWidth="1"/>
    <col min="10256" max="10256" width="14.7109375" style="3" customWidth="1"/>
    <col min="10257" max="10494" width="9.140625" style="3"/>
    <col min="10495" max="10496" width="4.5703125" style="3" customWidth="1"/>
    <col min="10497" max="10497" width="18.28515625" style="3" customWidth="1"/>
    <col min="10498" max="10498" width="35.42578125" style="3" customWidth="1"/>
    <col min="10499" max="10499" width="24.140625" style="3" customWidth="1"/>
    <col min="10500" max="10500" width="10.85546875" style="3" customWidth="1"/>
    <col min="10501" max="10501" width="11" style="3" customWidth="1"/>
    <col min="10502" max="10502" width="11.42578125" style="3" customWidth="1"/>
    <col min="10503" max="10503" width="12.7109375" style="3" customWidth="1"/>
    <col min="10504" max="10504" width="23.140625" style="3" customWidth="1"/>
    <col min="10505" max="10508" width="15.7109375" style="3" customWidth="1"/>
    <col min="10509" max="10509" width="24.140625" style="3" customWidth="1"/>
    <col min="10510" max="10511" width="14.42578125" style="3" bestFit="1" customWidth="1"/>
    <col min="10512" max="10512" width="14.7109375" style="3" customWidth="1"/>
    <col min="10513" max="10750" width="9.140625" style="3"/>
    <col min="10751" max="10752" width="4.5703125" style="3" customWidth="1"/>
    <col min="10753" max="10753" width="18.28515625" style="3" customWidth="1"/>
    <col min="10754" max="10754" width="35.42578125" style="3" customWidth="1"/>
    <col min="10755" max="10755" width="24.140625" style="3" customWidth="1"/>
    <col min="10756" max="10756" width="10.85546875" style="3" customWidth="1"/>
    <col min="10757" max="10757" width="11" style="3" customWidth="1"/>
    <col min="10758" max="10758" width="11.42578125" style="3" customWidth="1"/>
    <col min="10759" max="10759" width="12.7109375" style="3" customWidth="1"/>
    <col min="10760" max="10760" width="23.140625" style="3" customWidth="1"/>
    <col min="10761" max="10764" width="15.7109375" style="3" customWidth="1"/>
    <col min="10765" max="10765" width="24.140625" style="3" customWidth="1"/>
    <col min="10766" max="10767" width="14.42578125" style="3" bestFit="1" customWidth="1"/>
    <col min="10768" max="10768" width="14.7109375" style="3" customWidth="1"/>
    <col min="10769" max="11006" width="9.140625" style="3"/>
    <col min="11007" max="11008" width="4.5703125" style="3" customWidth="1"/>
    <col min="11009" max="11009" width="18.28515625" style="3" customWidth="1"/>
    <col min="11010" max="11010" width="35.42578125" style="3" customWidth="1"/>
    <col min="11011" max="11011" width="24.140625" style="3" customWidth="1"/>
    <col min="11012" max="11012" width="10.85546875" style="3" customWidth="1"/>
    <col min="11013" max="11013" width="11" style="3" customWidth="1"/>
    <col min="11014" max="11014" width="11.42578125" style="3" customWidth="1"/>
    <col min="11015" max="11015" width="12.7109375" style="3" customWidth="1"/>
    <col min="11016" max="11016" width="23.140625" style="3" customWidth="1"/>
    <col min="11017" max="11020" width="15.7109375" style="3" customWidth="1"/>
    <col min="11021" max="11021" width="24.140625" style="3" customWidth="1"/>
    <col min="11022" max="11023" width="14.42578125" style="3" bestFit="1" customWidth="1"/>
    <col min="11024" max="11024" width="14.7109375" style="3" customWidth="1"/>
    <col min="11025" max="11262" width="9.140625" style="3"/>
    <col min="11263" max="11264" width="4.5703125" style="3" customWidth="1"/>
    <col min="11265" max="11265" width="18.28515625" style="3" customWidth="1"/>
    <col min="11266" max="11266" width="35.42578125" style="3" customWidth="1"/>
    <col min="11267" max="11267" width="24.140625" style="3" customWidth="1"/>
    <col min="11268" max="11268" width="10.85546875" style="3" customWidth="1"/>
    <col min="11269" max="11269" width="11" style="3" customWidth="1"/>
    <col min="11270" max="11270" width="11.42578125" style="3" customWidth="1"/>
    <col min="11271" max="11271" width="12.7109375" style="3" customWidth="1"/>
    <col min="11272" max="11272" width="23.140625" style="3" customWidth="1"/>
    <col min="11273" max="11276" width="15.7109375" style="3" customWidth="1"/>
    <col min="11277" max="11277" width="24.140625" style="3" customWidth="1"/>
    <col min="11278" max="11279" width="14.42578125" style="3" bestFit="1" customWidth="1"/>
    <col min="11280" max="11280" width="14.7109375" style="3" customWidth="1"/>
    <col min="11281" max="11518" width="9.140625" style="3"/>
    <col min="11519" max="11520" width="4.5703125" style="3" customWidth="1"/>
    <col min="11521" max="11521" width="18.28515625" style="3" customWidth="1"/>
    <col min="11522" max="11522" width="35.42578125" style="3" customWidth="1"/>
    <col min="11523" max="11523" width="24.140625" style="3" customWidth="1"/>
    <col min="11524" max="11524" width="10.85546875" style="3" customWidth="1"/>
    <col min="11525" max="11525" width="11" style="3" customWidth="1"/>
    <col min="11526" max="11526" width="11.42578125" style="3" customWidth="1"/>
    <col min="11527" max="11527" width="12.7109375" style="3" customWidth="1"/>
    <col min="11528" max="11528" width="23.140625" style="3" customWidth="1"/>
    <col min="11529" max="11532" width="15.7109375" style="3" customWidth="1"/>
    <col min="11533" max="11533" width="24.140625" style="3" customWidth="1"/>
    <col min="11534" max="11535" width="14.42578125" style="3" bestFit="1" customWidth="1"/>
    <col min="11536" max="11536" width="14.7109375" style="3" customWidth="1"/>
    <col min="11537" max="11774" width="9.140625" style="3"/>
    <col min="11775" max="11776" width="4.5703125" style="3" customWidth="1"/>
    <col min="11777" max="11777" width="18.28515625" style="3" customWidth="1"/>
    <col min="11778" max="11778" width="35.42578125" style="3" customWidth="1"/>
    <col min="11779" max="11779" width="24.140625" style="3" customWidth="1"/>
    <col min="11780" max="11780" width="10.85546875" style="3" customWidth="1"/>
    <col min="11781" max="11781" width="11" style="3" customWidth="1"/>
    <col min="11782" max="11782" width="11.42578125" style="3" customWidth="1"/>
    <col min="11783" max="11783" width="12.7109375" style="3" customWidth="1"/>
    <col min="11784" max="11784" width="23.140625" style="3" customWidth="1"/>
    <col min="11785" max="11788" width="15.7109375" style="3" customWidth="1"/>
    <col min="11789" max="11789" width="24.140625" style="3" customWidth="1"/>
    <col min="11790" max="11791" width="14.42578125" style="3" bestFit="1" customWidth="1"/>
    <col min="11792" max="11792" width="14.7109375" style="3" customWidth="1"/>
    <col min="11793" max="12030" width="9.140625" style="3"/>
    <col min="12031" max="12032" width="4.5703125" style="3" customWidth="1"/>
    <col min="12033" max="12033" width="18.28515625" style="3" customWidth="1"/>
    <col min="12034" max="12034" width="35.42578125" style="3" customWidth="1"/>
    <col min="12035" max="12035" width="24.140625" style="3" customWidth="1"/>
    <col min="12036" max="12036" width="10.85546875" style="3" customWidth="1"/>
    <col min="12037" max="12037" width="11" style="3" customWidth="1"/>
    <col min="12038" max="12038" width="11.42578125" style="3" customWidth="1"/>
    <col min="12039" max="12039" width="12.7109375" style="3" customWidth="1"/>
    <col min="12040" max="12040" width="23.140625" style="3" customWidth="1"/>
    <col min="12041" max="12044" width="15.7109375" style="3" customWidth="1"/>
    <col min="12045" max="12045" width="24.140625" style="3" customWidth="1"/>
    <col min="12046" max="12047" width="14.42578125" style="3" bestFit="1" customWidth="1"/>
    <col min="12048" max="12048" width="14.7109375" style="3" customWidth="1"/>
    <col min="12049" max="12286" width="9.140625" style="3"/>
    <col min="12287" max="12288" width="4.5703125" style="3" customWidth="1"/>
    <col min="12289" max="12289" width="18.28515625" style="3" customWidth="1"/>
    <col min="12290" max="12290" width="35.42578125" style="3" customWidth="1"/>
    <col min="12291" max="12291" width="24.140625" style="3" customWidth="1"/>
    <col min="12292" max="12292" width="10.85546875" style="3" customWidth="1"/>
    <col min="12293" max="12293" width="11" style="3" customWidth="1"/>
    <col min="12294" max="12294" width="11.42578125" style="3" customWidth="1"/>
    <col min="12295" max="12295" width="12.7109375" style="3" customWidth="1"/>
    <col min="12296" max="12296" width="23.140625" style="3" customWidth="1"/>
    <col min="12297" max="12300" width="15.7109375" style="3" customWidth="1"/>
    <col min="12301" max="12301" width="24.140625" style="3" customWidth="1"/>
    <col min="12302" max="12303" width="14.42578125" style="3" bestFit="1" customWidth="1"/>
    <col min="12304" max="12304" width="14.7109375" style="3" customWidth="1"/>
    <col min="12305" max="12542" width="9.140625" style="3"/>
    <col min="12543" max="12544" width="4.5703125" style="3" customWidth="1"/>
    <col min="12545" max="12545" width="18.28515625" style="3" customWidth="1"/>
    <col min="12546" max="12546" width="35.42578125" style="3" customWidth="1"/>
    <col min="12547" max="12547" width="24.140625" style="3" customWidth="1"/>
    <col min="12548" max="12548" width="10.85546875" style="3" customWidth="1"/>
    <col min="12549" max="12549" width="11" style="3" customWidth="1"/>
    <col min="12550" max="12550" width="11.42578125" style="3" customWidth="1"/>
    <col min="12551" max="12551" width="12.7109375" style="3" customWidth="1"/>
    <col min="12552" max="12552" width="23.140625" style="3" customWidth="1"/>
    <col min="12553" max="12556" width="15.7109375" style="3" customWidth="1"/>
    <col min="12557" max="12557" width="24.140625" style="3" customWidth="1"/>
    <col min="12558" max="12559" width="14.42578125" style="3" bestFit="1" customWidth="1"/>
    <col min="12560" max="12560" width="14.7109375" style="3" customWidth="1"/>
    <col min="12561" max="12798" width="9.140625" style="3"/>
    <col min="12799" max="12800" width="4.5703125" style="3" customWidth="1"/>
    <col min="12801" max="12801" width="18.28515625" style="3" customWidth="1"/>
    <col min="12802" max="12802" width="35.42578125" style="3" customWidth="1"/>
    <col min="12803" max="12803" width="24.140625" style="3" customWidth="1"/>
    <col min="12804" max="12804" width="10.85546875" style="3" customWidth="1"/>
    <col min="12805" max="12805" width="11" style="3" customWidth="1"/>
    <col min="12806" max="12806" width="11.42578125" style="3" customWidth="1"/>
    <col min="12807" max="12807" width="12.7109375" style="3" customWidth="1"/>
    <col min="12808" max="12808" width="23.140625" style="3" customWidth="1"/>
    <col min="12809" max="12812" width="15.7109375" style="3" customWidth="1"/>
    <col min="12813" max="12813" width="24.140625" style="3" customWidth="1"/>
    <col min="12814" max="12815" width="14.42578125" style="3" bestFit="1" customWidth="1"/>
    <col min="12816" max="12816" width="14.7109375" style="3" customWidth="1"/>
    <col min="12817" max="13054" width="9.140625" style="3"/>
    <col min="13055" max="13056" width="4.5703125" style="3" customWidth="1"/>
    <col min="13057" max="13057" width="18.28515625" style="3" customWidth="1"/>
    <col min="13058" max="13058" width="35.42578125" style="3" customWidth="1"/>
    <col min="13059" max="13059" width="24.140625" style="3" customWidth="1"/>
    <col min="13060" max="13060" width="10.85546875" style="3" customWidth="1"/>
    <col min="13061" max="13061" width="11" style="3" customWidth="1"/>
    <col min="13062" max="13062" width="11.42578125" style="3" customWidth="1"/>
    <col min="13063" max="13063" width="12.7109375" style="3" customWidth="1"/>
    <col min="13064" max="13064" width="23.140625" style="3" customWidth="1"/>
    <col min="13065" max="13068" width="15.7109375" style="3" customWidth="1"/>
    <col min="13069" max="13069" width="24.140625" style="3" customWidth="1"/>
    <col min="13070" max="13071" width="14.42578125" style="3" bestFit="1" customWidth="1"/>
    <col min="13072" max="13072" width="14.7109375" style="3" customWidth="1"/>
    <col min="13073" max="13310" width="9.140625" style="3"/>
    <col min="13311" max="13312" width="4.5703125" style="3" customWidth="1"/>
    <col min="13313" max="13313" width="18.28515625" style="3" customWidth="1"/>
    <col min="13314" max="13314" width="35.42578125" style="3" customWidth="1"/>
    <col min="13315" max="13315" width="24.140625" style="3" customWidth="1"/>
    <col min="13316" max="13316" width="10.85546875" style="3" customWidth="1"/>
    <col min="13317" max="13317" width="11" style="3" customWidth="1"/>
    <col min="13318" max="13318" width="11.42578125" style="3" customWidth="1"/>
    <col min="13319" max="13319" width="12.7109375" style="3" customWidth="1"/>
    <col min="13320" max="13320" width="23.140625" style="3" customWidth="1"/>
    <col min="13321" max="13324" width="15.7109375" style="3" customWidth="1"/>
    <col min="13325" max="13325" width="24.140625" style="3" customWidth="1"/>
    <col min="13326" max="13327" width="14.42578125" style="3" bestFit="1" customWidth="1"/>
    <col min="13328" max="13328" width="14.7109375" style="3" customWidth="1"/>
    <col min="13329" max="13566" width="9.140625" style="3"/>
    <col min="13567" max="13568" width="4.5703125" style="3" customWidth="1"/>
    <col min="13569" max="13569" width="18.28515625" style="3" customWidth="1"/>
    <col min="13570" max="13570" width="35.42578125" style="3" customWidth="1"/>
    <col min="13571" max="13571" width="24.140625" style="3" customWidth="1"/>
    <col min="13572" max="13572" width="10.85546875" style="3" customWidth="1"/>
    <col min="13573" max="13573" width="11" style="3" customWidth="1"/>
    <col min="13574" max="13574" width="11.42578125" style="3" customWidth="1"/>
    <col min="13575" max="13575" width="12.7109375" style="3" customWidth="1"/>
    <col min="13576" max="13576" width="23.140625" style="3" customWidth="1"/>
    <col min="13577" max="13580" width="15.7109375" style="3" customWidth="1"/>
    <col min="13581" max="13581" width="24.140625" style="3" customWidth="1"/>
    <col min="13582" max="13583" width="14.42578125" style="3" bestFit="1" customWidth="1"/>
    <col min="13584" max="13584" width="14.7109375" style="3" customWidth="1"/>
    <col min="13585" max="13822" width="9.140625" style="3"/>
    <col min="13823" max="13824" width="4.5703125" style="3" customWidth="1"/>
    <col min="13825" max="13825" width="18.28515625" style="3" customWidth="1"/>
    <col min="13826" max="13826" width="35.42578125" style="3" customWidth="1"/>
    <col min="13827" max="13827" width="24.140625" style="3" customWidth="1"/>
    <col min="13828" max="13828" width="10.85546875" style="3" customWidth="1"/>
    <col min="13829" max="13829" width="11" style="3" customWidth="1"/>
    <col min="13830" max="13830" width="11.42578125" style="3" customWidth="1"/>
    <col min="13831" max="13831" width="12.7109375" style="3" customWidth="1"/>
    <col min="13832" max="13832" width="23.140625" style="3" customWidth="1"/>
    <col min="13833" max="13836" width="15.7109375" style="3" customWidth="1"/>
    <col min="13837" max="13837" width="24.140625" style="3" customWidth="1"/>
    <col min="13838" max="13839" width="14.42578125" style="3" bestFit="1" customWidth="1"/>
    <col min="13840" max="13840" width="14.7109375" style="3" customWidth="1"/>
    <col min="13841" max="14078" width="9.140625" style="3"/>
    <col min="14079" max="14080" width="4.5703125" style="3" customWidth="1"/>
    <col min="14081" max="14081" width="18.28515625" style="3" customWidth="1"/>
    <col min="14082" max="14082" width="35.42578125" style="3" customWidth="1"/>
    <col min="14083" max="14083" width="24.140625" style="3" customWidth="1"/>
    <col min="14084" max="14084" width="10.85546875" style="3" customWidth="1"/>
    <col min="14085" max="14085" width="11" style="3" customWidth="1"/>
    <col min="14086" max="14086" width="11.42578125" style="3" customWidth="1"/>
    <col min="14087" max="14087" width="12.7109375" style="3" customWidth="1"/>
    <col min="14088" max="14088" width="23.140625" style="3" customWidth="1"/>
    <col min="14089" max="14092" width="15.7109375" style="3" customWidth="1"/>
    <col min="14093" max="14093" width="24.140625" style="3" customWidth="1"/>
    <col min="14094" max="14095" width="14.42578125" style="3" bestFit="1" customWidth="1"/>
    <col min="14096" max="14096" width="14.7109375" style="3" customWidth="1"/>
    <col min="14097" max="14334" width="9.140625" style="3"/>
    <col min="14335" max="14336" width="4.5703125" style="3" customWidth="1"/>
    <col min="14337" max="14337" width="18.28515625" style="3" customWidth="1"/>
    <col min="14338" max="14338" width="35.42578125" style="3" customWidth="1"/>
    <col min="14339" max="14339" width="24.140625" style="3" customWidth="1"/>
    <col min="14340" max="14340" width="10.85546875" style="3" customWidth="1"/>
    <col min="14341" max="14341" width="11" style="3" customWidth="1"/>
    <col min="14342" max="14342" width="11.42578125" style="3" customWidth="1"/>
    <col min="14343" max="14343" width="12.7109375" style="3" customWidth="1"/>
    <col min="14344" max="14344" width="23.140625" style="3" customWidth="1"/>
    <col min="14345" max="14348" width="15.7109375" style="3" customWidth="1"/>
    <col min="14349" max="14349" width="24.140625" style="3" customWidth="1"/>
    <col min="14350" max="14351" width="14.42578125" style="3" bestFit="1" customWidth="1"/>
    <col min="14352" max="14352" width="14.7109375" style="3" customWidth="1"/>
    <col min="14353" max="14590" width="9.140625" style="3"/>
    <col min="14591" max="14592" width="4.5703125" style="3" customWidth="1"/>
    <col min="14593" max="14593" width="18.28515625" style="3" customWidth="1"/>
    <col min="14594" max="14594" width="35.42578125" style="3" customWidth="1"/>
    <col min="14595" max="14595" width="24.140625" style="3" customWidth="1"/>
    <col min="14596" max="14596" width="10.85546875" style="3" customWidth="1"/>
    <col min="14597" max="14597" width="11" style="3" customWidth="1"/>
    <col min="14598" max="14598" width="11.42578125" style="3" customWidth="1"/>
    <col min="14599" max="14599" width="12.7109375" style="3" customWidth="1"/>
    <col min="14600" max="14600" width="23.140625" style="3" customWidth="1"/>
    <col min="14601" max="14604" width="15.7109375" style="3" customWidth="1"/>
    <col min="14605" max="14605" width="24.140625" style="3" customWidth="1"/>
    <col min="14606" max="14607" width="14.42578125" style="3" bestFit="1" customWidth="1"/>
    <col min="14608" max="14608" width="14.7109375" style="3" customWidth="1"/>
    <col min="14609" max="14846" width="9.140625" style="3"/>
    <col min="14847" max="14848" width="4.5703125" style="3" customWidth="1"/>
    <col min="14849" max="14849" width="18.28515625" style="3" customWidth="1"/>
    <col min="14850" max="14850" width="35.42578125" style="3" customWidth="1"/>
    <col min="14851" max="14851" width="24.140625" style="3" customWidth="1"/>
    <col min="14852" max="14852" width="10.85546875" style="3" customWidth="1"/>
    <col min="14853" max="14853" width="11" style="3" customWidth="1"/>
    <col min="14854" max="14854" width="11.42578125" style="3" customWidth="1"/>
    <col min="14855" max="14855" width="12.7109375" style="3" customWidth="1"/>
    <col min="14856" max="14856" width="23.140625" style="3" customWidth="1"/>
    <col min="14857" max="14860" width="15.7109375" style="3" customWidth="1"/>
    <col min="14861" max="14861" width="24.140625" style="3" customWidth="1"/>
    <col min="14862" max="14863" width="14.42578125" style="3" bestFit="1" customWidth="1"/>
    <col min="14864" max="14864" width="14.7109375" style="3" customWidth="1"/>
    <col min="14865" max="15102" width="9.140625" style="3"/>
    <col min="15103" max="15104" width="4.5703125" style="3" customWidth="1"/>
    <col min="15105" max="15105" width="18.28515625" style="3" customWidth="1"/>
    <col min="15106" max="15106" width="35.42578125" style="3" customWidth="1"/>
    <col min="15107" max="15107" width="24.140625" style="3" customWidth="1"/>
    <col min="15108" max="15108" width="10.85546875" style="3" customWidth="1"/>
    <col min="15109" max="15109" width="11" style="3" customWidth="1"/>
    <col min="15110" max="15110" width="11.42578125" style="3" customWidth="1"/>
    <col min="15111" max="15111" width="12.7109375" style="3" customWidth="1"/>
    <col min="15112" max="15112" width="23.140625" style="3" customWidth="1"/>
    <col min="15113" max="15116" width="15.7109375" style="3" customWidth="1"/>
    <col min="15117" max="15117" width="24.140625" style="3" customWidth="1"/>
    <col min="15118" max="15119" width="14.42578125" style="3" bestFit="1" customWidth="1"/>
    <col min="15120" max="15120" width="14.7109375" style="3" customWidth="1"/>
    <col min="15121" max="15358" width="9.140625" style="3"/>
    <col min="15359" max="15360" width="4.5703125" style="3" customWidth="1"/>
    <col min="15361" max="15361" width="18.28515625" style="3" customWidth="1"/>
    <col min="15362" max="15362" width="35.42578125" style="3" customWidth="1"/>
    <col min="15363" max="15363" width="24.140625" style="3" customWidth="1"/>
    <col min="15364" max="15364" width="10.85546875" style="3" customWidth="1"/>
    <col min="15365" max="15365" width="11" style="3" customWidth="1"/>
    <col min="15366" max="15366" width="11.42578125" style="3" customWidth="1"/>
    <col min="15367" max="15367" width="12.7109375" style="3" customWidth="1"/>
    <col min="15368" max="15368" width="23.140625" style="3" customWidth="1"/>
    <col min="15369" max="15372" width="15.7109375" style="3" customWidth="1"/>
    <col min="15373" max="15373" width="24.140625" style="3" customWidth="1"/>
    <col min="15374" max="15375" width="14.42578125" style="3" bestFit="1" customWidth="1"/>
    <col min="15376" max="15376" width="14.7109375" style="3" customWidth="1"/>
    <col min="15377" max="15614" width="9.140625" style="3"/>
    <col min="15615" max="15616" width="4.5703125" style="3" customWidth="1"/>
    <col min="15617" max="15617" width="18.28515625" style="3" customWidth="1"/>
    <col min="15618" max="15618" width="35.42578125" style="3" customWidth="1"/>
    <col min="15619" max="15619" width="24.140625" style="3" customWidth="1"/>
    <col min="15620" max="15620" width="10.85546875" style="3" customWidth="1"/>
    <col min="15621" max="15621" width="11" style="3" customWidth="1"/>
    <col min="15622" max="15622" width="11.42578125" style="3" customWidth="1"/>
    <col min="15623" max="15623" width="12.7109375" style="3" customWidth="1"/>
    <col min="15624" max="15624" width="23.140625" style="3" customWidth="1"/>
    <col min="15625" max="15628" width="15.7109375" style="3" customWidth="1"/>
    <col min="15629" max="15629" width="24.140625" style="3" customWidth="1"/>
    <col min="15630" max="15631" width="14.42578125" style="3" bestFit="1" customWidth="1"/>
    <col min="15632" max="15632" width="14.7109375" style="3" customWidth="1"/>
    <col min="15633" max="15870" width="9.140625" style="3"/>
    <col min="15871" max="15872" width="4.5703125" style="3" customWidth="1"/>
    <col min="15873" max="15873" width="18.28515625" style="3" customWidth="1"/>
    <col min="15874" max="15874" width="35.42578125" style="3" customWidth="1"/>
    <col min="15875" max="15875" width="24.140625" style="3" customWidth="1"/>
    <col min="15876" max="15876" width="10.85546875" style="3" customWidth="1"/>
    <col min="15877" max="15877" width="11" style="3" customWidth="1"/>
    <col min="15878" max="15878" width="11.42578125" style="3" customWidth="1"/>
    <col min="15879" max="15879" width="12.7109375" style="3" customWidth="1"/>
    <col min="15880" max="15880" width="23.140625" style="3" customWidth="1"/>
    <col min="15881" max="15884" width="15.7109375" style="3" customWidth="1"/>
    <col min="15885" max="15885" width="24.140625" style="3" customWidth="1"/>
    <col min="15886" max="15887" width="14.42578125" style="3" bestFit="1" customWidth="1"/>
    <col min="15888" max="15888" width="14.7109375" style="3" customWidth="1"/>
    <col min="15889" max="16126" width="9.140625" style="3"/>
    <col min="16127" max="16128" width="4.5703125" style="3" customWidth="1"/>
    <col min="16129" max="16129" width="18.28515625" style="3" customWidth="1"/>
    <col min="16130" max="16130" width="35.42578125" style="3" customWidth="1"/>
    <col min="16131" max="16131" width="24.140625" style="3" customWidth="1"/>
    <col min="16132" max="16132" width="10.85546875" style="3" customWidth="1"/>
    <col min="16133" max="16133" width="11" style="3" customWidth="1"/>
    <col min="16134" max="16134" width="11.42578125" style="3" customWidth="1"/>
    <col min="16135" max="16135" width="12.7109375" style="3" customWidth="1"/>
    <col min="16136" max="16136" width="23.140625" style="3" customWidth="1"/>
    <col min="16137" max="16140" width="15.7109375" style="3" customWidth="1"/>
    <col min="16141" max="16141" width="24.140625" style="3" customWidth="1"/>
    <col min="16142" max="16143" width="14.42578125" style="3" bestFit="1" customWidth="1"/>
    <col min="16144" max="16144" width="14.7109375" style="3" customWidth="1"/>
    <col min="16145" max="16384" width="9.140625" style="3"/>
  </cols>
  <sheetData>
    <row r="1" spans="1:14" x14ac:dyDescent="0.25">
      <c r="M1" s="10" t="s">
        <v>195</v>
      </c>
    </row>
    <row r="3" spans="1:14" ht="34.5" customHeight="1" x14ac:dyDescent="0.25">
      <c r="L3" s="343" t="s">
        <v>158</v>
      </c>
      <c r="M3" s="343"/>
    </row>
    <row r="4" spans="1:14" ht="34.5" customHeight="1" x14ac:dyDescent="0.25">
      <c r="L4" s="343" t="s">
        <v>165</v>
      </c>
      <c r="M4" s="343"/>
    </row>
    <row r="5" spans="1:14" ht="28.5" customHeight="1" x14ac:dyDescent="0.25">
      <c r="A5" s="348" t="s">
        <v>143</v>
      </c>
      <c r="B5" s="348"/>
      <c r="C5" s="348"/>
      <c r="D5" s="348"/>
      <c r="E5" s="348"/>
      <c r="F5" s="348"/>
      <c r="G5" s="304"/>
      <c r="H5" s="304"/>
      <c r="I5" s="3"/>
      <c r="J5" s="3"/>
      <c r="K5" s="3"/>
      <c r="L5" s="3"/>
      <c r="M5" s="3"/>
    </row>
    <row r="6" spans="1:14" ht="54" customHeight="1" x14ac:dyDescent="0.25">
      <c r="A6" s="344" t="s">
        <v>25</v>
      </c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</row>
    <row r="7" spans="1:14" ht="36" customHeight="1" x14ac:dyDescent="0.25">
      <c r="A7" s="344"/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14"/>
    </row>
    <row r="8" spans="1:14" ht="78.75" customHeight="1" x14ac:dyDescent="0.25">
      <c r="A8" s="25" t="s">
        <v>0</v>
      </c>
      <c r="B8" s="25" t="s">
        <v>1</v>
      </c>
      <c r="C8" s="25" t="s">
        <v>2</v>
      </c>
      <c r="D8" s="418" t="s">
        <v>26</v>
      </c>
      <c r="E8" s="418"/>
      <c r="F8" s="300">
        <v>165</v>
      </c>
      <c r="G8" s="23"/>
      <c r="H8" s="3"/>
      <c r="I8" s="3"/>
      <c r="J8" s="23"/>
      <c r="K8" s="23"/>
      <c r="L8" s="23"/>
      <c r="M8" s="23"/>
      <c r="N8" s="14"/>
    </row>
    <row r="9" spans="1:14" ht="51" customHeight="1" x14ac:dyDescent="0.25">
      <c r="A9" s="26"/>
      <c r="B9" s="27"/>
      <c r="C9" s="13"/>
      <c r="D9" s="418" t="s">
        <v>3</v>
      </c>
      <c r="E9" s="418"/>
      <c r="F9" s="300">
        <v>44</v>
      </c>
      <c r="G9" s="23"/>
      <c r="H9" s="23"/>
      <c r="I9" s="23"/>
      <c r="J9" s="23"/>
      <c r="K9" s="23"/>
      <c r="L9" s="23"/>
      <c r="M9" s="23"/>
      <c r="N9" s="14"/>
    </row>
    <row r="10" spans="1:14" ht="36" customHeight="1" thickBot="1" x14ac:dyDescent="0.3">
      <c r="A10" s="419" t="s">
        <v>27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14"/>
    </row>
    <row r="11" spans="1:14" s="4" customFormat="1" ht="30.75" customHeight="1" thickBot="1" x14ac:dyDescent="0.3">
      <c r="A11" s="334" t="s">
        <v>4</v>
      </c>
      <c r="B11" s="430" t="s">
        <v>5</v>
      </c>
      <c r="C11" s="431" t="s">
        <v>28</v>
      </c>
      <c r="D11" s="431"/>
      <c r="E11" s="431"/>
      <c r="F11" s="431"/>
      <c r="G11" s="432"/>
      <c r="H11" s="433" t="s">
        <v>6</v>
      </c>
      <c r="I11" s="420" t="s">
        <v>7</v>
      </c>
      <c r="J11" s="420"/>
      <c r="K11" s="420"/>
      <c r="L11" s="420"/>
      <c r="M11" s="421" t="s">
        <v>8</v>
      </c>
      <c r="N11" s="28"/>
    </row>
    <row r="12" spans="1:14" s="4" customFormat="1" ht="47.25" customHeight="1" thickBot="1" x14ac:dyDescent="0.3">
      <c r="A12" s="335"/>
      <c r="B12" s="338"/>
      <c r="C12" s="355">
        <f>D12+E12+F12+G12</f>
        <v>1</v>
      </c>
      <c r="D12" s="29">
        <v>0.2</v>
      </c>
      <c r="E12" s="30">
        <v>0.3</v>
      </c>
      <c r="F12" s="30">
        <v>0.3</v>
      </c>
      <c r="G12" s="31">
        <v>0.2</v>
      </c>
      <c r="H12" s="434"/>
      <c r="I12" s="32" t="s">
        <v>9</v>
      </c>
      <c r="J12" s="32" t="s">
        <v>10</v>
      </c>
      <c r="K12" s="32" t="s">
        <v>11</v>
      </c>
      <c r="L12" s="32" t="s">
        <v>12</v>
      </c>
      <c r="M12" s="422"/>
    </row>
    <row r="13" spans="1:14" s="4" customFormat="1" ht="39.75" customHeight="1" thickBot="1" x14ac:dyDescent="0.3">
      <c r="A13" s="336"/>
      <c r="B13" s="339"/>
      <c r="C13" s="423"/>
      <c r="D13" s="33" t="s">
        <v>9</v>
      </c>
      <c r="E13" s="34" t="s">
        <v>10</v>
      </c>
      <c r="F13" s="34" t="s">
        <v>11</v>
      </c>
      <c r="G13" s="35" t="s">
        <v>12</v>
      </c>
      <c r="H13" s="424" t="s">
        <v>29</v>
      </c>
      <c r="I13" s="425"/>
      <c r="J13" s="425"/>
      <c r="K13" s="425"/>
      <c r="L13" s="425"/>
      <c r="M13" s="426"/>
    </row>
    <row r="14" spans="1:14" ht="15.75" customHeight="1" x14ac:dyDescent="0.2">
      <c r="A14" s="334">
        <v>185</v>
      </c>
      <c r="B14" s="373" t="s">
        <v>30</v>
      </c>
      <c r="C14" s="36"/>
      <c r="D14" s="37"/>
      <c r="E14" s="38"/>
      <c r="F14" s="38"/>
      <c r="G14" s="39"/>
      <c r="H14" s="40" t="s">
        <v>31</v>
      </c>
      <c r="I14" s="41">
        <v>18203</v>
      </c>
      <c r="J14" s="42">
        <v>20562</v>
      </c>
      <c r="K14" s="42">
        <v>22921</v>
      </c>
      <c r="L14" s="42">
        <v>25280</v>
      </c>
      <c r="M14" s="43"/>
    </row>
    <row r="15" spans="1:14" ht="15.75" customHeight="1" thickBot="1" x14ac:dyDescent="0.25">
      <c r="A15" s="335"/>
      <c r="B15" s="374"/>
      <c r="C15" s="44"/>
      <c r="D15" s="45"/>
      <c r="E15" s="46"/>
      <c r="F15" s="46"/>
      <c r="G15" s="46"/>
      <c r="H15" s="47" t="s">
        <v>13</v>
      </c>
      <c r="I15" s="48">
        <v>1061</v>
      </c>
      <c r="J15" s="5">
        <v>1061</v>
      </c>
      <c r="K15" s="5">
        <v>1061</v>
      </c>
      <c r="L15" s="5">
        <v>1061</v>
      </c>
      <c r="M15" s="49"/>
    </row>
    <row r="16" spans="1:14" ht="15.75" customHeight="1" thickBot="1" x14ac:dyDescent="0.25">
      <c r="A16" s="335"/>
      <c r="B16" s="374"/>
      <c r="C16" s="427" t="s">
        <v>15</v>
      </c>
      <c r="D16" s="428"/>
      <c r="E16" s="428"/>
      <c r="F16" s="428"/>
      <c r="G16" s="429"/>
      <c r="H16" s="50" t="s">
        <v>14</v>
      </c>
      <c r="I16" s="51">
        <f>I15+I14</f>
        <v>19264</v>
      </c>
      <c r="J16" s="52">
        <f>J15+J14</f>
        <v>21623</v>
      </c>
      <c r="K16" s="52">
        <f>K15+K14</f>
        <v>23982</v>
      </c>
      <c r="L16" s="52">
        <f>L15+L14</f>
        <v>26341</v>
      </c>
      <c r="M16" s="53"/>
    </row>
    <row r="17" spans="1:13" ht="16.5" customHeight="1" thickBot="1" x14ac:dyDescent="0.3">
      <c r="A17" s="335"/>
      <c r="B17" s="374"/>
      <c r="C17" s="54">
        <f>SUM(D17:G17)</f>
        <v>38</v>
      </c>
      <c r="D17" s="54">
        <f>[1]ПВР_осн_деньги!F10</f>
        <v>8</v>
      </c>
      <c r="E17" s="55">
        <f>[1]ПВР_осн_деньги!G10</f>
        <v>11</v>
      </c>
      <c r="F17" s="55">
        <f>[1]ПВР_осн_деньги!H10</f>
        <v>11</v>
      </c>
      <c r="G17" s="55">
        <f>[1]ПВР_осн_деньги!I10</f>
        <v>8</v>
      </c>
      <c r="H17" s="54" t="s">
        <v>15</v>
      </c>
      <c r="I17" s="54">
        <f>D17</f>
        <v>8</v>
      </c>
      <c r="J17" s="55">
        <f>E17</f>
        <v>11</v>
      </c>
      <c r="K17" s="55">
        <f>F17</f>
        <v>11</v>
      </c>
      <c r="L17" s="55">
        <f>G17</f>
        <v>8</v>
      </c>
      <c r="M17" s="56">
        <f>SUM(I17:L17)</f>
        <v>38</v>
      </c>
    </row>
    <row r="18" spans="1:13" ht="16.5" customHeight="1" thickBot="1" x14ac:dyDescent="0.3">
      <c r="A18" s="335"/>
      <c r="B18" s="374"/>
      <c r="C18" s="331" t="s">
        <v>32</v>
      </c>
      <c r="D18" s="332"/>
      <c r="E18" s="332"/>
      <c r="F18" s="332"/>
      <c r="G18" s="333"/>
      <c r="H18" s="57" t="s">
        <v>33</v>
      </c>
      <c r="I18" s="58">
        <f>(I14*$B$9*$A$9)*I17+(I15*$A$9)*I17+$C$9*I17</f>
        <v>0</v>
      </c>
      <c r="J18" s="59">
        <f>(J14*$B$9*$A$9)*J17+(J15*$A$9)*J17+$C$9*J17</f>
        <v>0</v>
      </c>
      <c r="K18" s="59">
        <f>(K14*$B$9*$A$9)*K17+(K15*$A$9)*K17+$C$9*K17</f>
        <v>0</v>
      </c>
      <c r="L18" s="59">
        <f>(L14*$B$9*$A$9)*L17+(L15*$A$9)*L17+$C$9*L17</f>
        <v>0</v>
      </c>
      <c r="M18" s="60">
        <f>SUM(I18:L18)</f>
        <v>0</v>
      </c>
    </row>
    <row r="19" spans="1:13" ht="29.25" thickBot="1" x14ac:dyDescent="0.3">
      <c r="A19" s="336"/>
      <c r="B19" s="375"/>
      <c r="C19" s="61">
        <f>C21+C22+C23+C24+C25+C26</f>
        <v>38</v>
      </c>
      <c r="D19" s="62">
        <f>D21+D22+D23+D24+D25+D26</f>
        <v>8</v>
      </c>
      <c r="E19" s="63">
        <f>E21+E22+E23+E24+E25+E26</f>
        <v>11</v>
      </c>
      <c r="F19" s="63">
        <f>F21+F22+F23+F24+F25+F26</f>
        <v>11</v>
      </c>
      <c r="G19" s="64">
        <f>G21+G22+G23+G24+G25+G26</f>
        <v>8</v>
      </c>
      <c r="H19" s="65" t="s">
        <v>34</v>
      </c>
      <c r="I19" s="66">
        <f>I18+I20</f>
        <v>0</v>
      </c>
      <c r="J19" s="67">
        <f>J18+J20</f>
        <v>0</v>
      </c>
      <c r="K19" s="67">
        <f>K18+K20</f>
        <v>0</v>
      </c>
      <c r="L19" s="67">
        <f>L18+L20</f>
        <v>0</v>
      </c>
      <c r="M19" s="68">
        <f>SUM(I19:L19)</f>
        <v>0</v>
      </c>
    </row>
    <row r="20" spans="1:13" ht="38.25" customHeight="1" outlineLevel="1" thickBot="1" x14ac:dyDescent="0.3">
      <c r="A20" s="362" t="s">
        <v>35</v>
      </c>
      <c r="B20" s="363"/>
      <c r="C20" s="69" t="s">
        <v>36</v>
      </c>
      <c r="D20" s="364" t="s">
        <v>37</v>
      </c>
      <c r="E20" s="365"/>
      <c r="F20" s="365"/>
      <c r="G20" s="366"/>
      <c r="H20" s="70" t="s">
        <v>38</v>
      </c>
      <c r="I20" s="71">
        <f>I21+I22+I23+I24+I25+I26</f>
        <v>0</v>
      </c>
      <c r="J20" s="72">
        <f>J21+J22+J23+J24+J25+J26</f>
        <v>0</v>
      </c>
      <c r="K20" s="72">
        <f>K21+K22+K23+K24+K25+K26</f>
        <v>0</v>
      </c>
      <c r="L20" s="72">
        <f>L21+L22+L23+L24+L25+L26</f>
        <v>0</v>
      </c>
      <c r="M20" s="73">
        <f>M21+M22+M23+M24+M25+M26</f>
        <v>0</v>
      </c>
    </row>
    <row r="21" spans="1:13" ht="16.5" outlineLevel="1" thickBot="1" x14ac:dyDescent="0.3">
      <c r="A21" s="74">
        <v>1</v>
      </c>
      <c r="B21" s="75" t="s">
        <v>39</v>
      </c>
      <c r="C21" s="76">
        <f t="shared" ref="C21:C26" si="0">SUM(D21:G21)</f>
        <v>4</v>
      </c>
      <c r="D21" s="77">
        <f>[1]ПВР_осн_деньги!F18</f>
        <v>1</v>
      </c>
      <c r="E21" s="78">
        <v>1</v>
      </c>
      <c r="F21" s="78">
        <v>1</v>
      </c>
      <c r="G21" s="79">
        <f>[1]ПВР_осн_деньги!I18</f>
        <v>1</v>
      </c>
      <c r="H21" s="80"/>
      <c r="I21" s="77">
        <f>$H$21*D21</f>
        <v>0</v>
      </c>
      <c r="J21" s="78">
        <f>$H$21*E21</f>
        <v>0</v>
      </c>
      <c r="K21" s="78">
        <f>$H$21*F21</f>
        <v>0</v>
      </c>
      <c r="L21" s="78">
        <f>$H$21*G21</f>
        <v>0</v>
      </c>
      <c r="M21" s="79">
        <f t="shared" ref="M21:M26" si="1">SUM(I21:L21)</f>
        <v>0</v>
      </c>
    </row>
    <row r="22" spans="1:13" ht="16.5" outlineLevel="1" thickBot="1" x14ac:dyDescent="0.3">
      <c r="A22" s="81">
        <v>2</v>
      </c>
      <c r="B22" s="82" t="s">
        <v>40</v>
      </c>
      <c r="C22" s="83">
        <f t="shared" si="0"/>
        <v>6</v>
      </c>
      <c r="D22" s="84">
        <f>[1]ПВР_осн_деньги!F22</f>
        <v>1</v>
      </c>
      <c r="E22" s="85">
        <f>[1]ПВР_осн_деньги!G22</f>
        <v>2</v>
      </c>
      <c r="F22" s="85">
        <f>[1]ПВР_осн_деньги!H22</f>
        <v>2</v>
      </c>
      <c r="G22" s="86">
        <f>[1]ПВР_осн_деньги!I22</f>
        <v>1</v>
      </c>
      <c r="H22" s="87"/>
      <c r="I22" s="84">
        <f>$H$22*D22</f>
        <v>0</v>
      </c>
      <c r="J22" s="85">
        <f>$H$22*E22</f>
        <v>0</v>
      </c>
      <c r="K22" s="85">
        <f>$H$22*F22</f>
        <v>0</v>
      </c>
      <c r="L22" s="85">
        <f>$H$22*G22</f>
        <v>0</v>
      </c>
      <c r="M22" s="86">
        <f t="shared" si="1"/>
        <v>0</v>
      </c>
    </row>
    <row r="23" spans="1:13" ht="15.75" customHeight="1" outlineLevel="1" thickBot="1" x14ac:dyDescent="0.3">
      <c r="A23" s="81">
        <v>3</v>
      </c>
      <c r="B23" s="82" t="s">
        <v>41</v>
      </c>
      <c r="C23" s="83">
        <f t="shared" si="0"/>
        <v>6</v>
      </c>
      <c r="D23" s="84">
        <f>[1]ПВР_осн_деньги!F26</f>
        <v>1</v>
      </c>
      <c r="E23" s="85">
        <f>[1]ПВР_осн_деньги!G26</f>
        <v>2</v>
      </c>
      <c r="F23" s="85">
        <f>[1]ПВР_осн_деньги!H26</f>
        <v>2</v>
      </c>
      <c r="G23" s="86">
        <f>[1]ПВР_осн_деньги!I26</f>
        <v>1</v>
      </c>
      <c r="H23" s="88"/>
      <c r="I23" s="84">
        <f>$H$23*D23</f>
        <v>0</v>
      </c>
      <c r="J23" s="85">
        <f>$H$23*E23</f>
        <v>0</v>
      </c>
      <c r="K23" s="85">
        <f>$H$23*F23</f>
        <v>0</v>
      </c>
      <c r="L23" s="85">
        <f>$H$23*G23</f>
        <v>0</v>
      </c>
      <c r="M23" s="86">
        <f t="shared" si="1"/>
        <v>0</v>
      </c>
    </row>
    <row r="24" spans="1:13" ht="15.75" customHeight="1" outlineLevel="1" thickBot="1" x14ac:dyDescent="0.3">
      <c r="A24" s="81">
        <v>4</v>
      </c>
      <c r="B24" s="82" t="s">
        <v>42</v>
      </c>
      <c r="C24" s="83">
        <f t="shared" si="0"/>
        <v>6</v>
      </c>
      <c r="D24" s="84">
        <f>[1]ПВР_осн_деньги!F30</f>
        <v>1</v>
      </c>
      <c r="E24" s="85">
        <f>[1]ПВР_осн_деньги!G30</f>
        <v>2</v>
      </c>
      <c r="F24" s="85">
        <f>[1]ПВР_осн_деньги!H30</f>
        <v>2</v>
      </c>
      <c r="G24" s="86">
        <f>[1]ПВР_осн_деньги!I30</f>
        <v>1</v>
      </c>
      <c r="H24" s="88"/>
      <c r="I24" s="84">
        <f>$H$24*D24</f>
        <v>0</v>
      </c>
      <c r="J24" s="85">
        <f>$H$24*E24</f>
        <v>0</v>
      </c>
      <c r="K24" s="85">
        <f>$H$24*F24</f>
        <v>0</v>
      </c>
      <c r="L24" s="85">
        <f>$H$24*G24</f>
        <v>0</v>
      </c>
      <c r="M24" s="86">
        <f t="shared" si="1"/>
        <v>0</v>
      </c>
    </row>
    <row r="25" spans="1:13" ht="15.75" customHeight="1" outlineLevel="1" thickBot="1" x14ac:dyDescent="0.3">
      <c r="A25" s="81">
        <v>5</v>
      </c>
      <c r="B25" s="82" t="s">
        <v>43</v>
      </c>
      <c r="C25" s="83">
        <f t="shared" si="0"/>
        <v>8</v>
      </c>
      <c r="D25" s="84">
        <f>[1]ПВР_осн_деньги!F34</f>
        <v>2</v>
      </c>
      <c r="E25" s="85">
        <f>[1]ПВР_осн_деньги!G34</f>
        <v>2</v>
      </c>
      <c r="F25" s="85">
        <f>[1]ПВР_осн_деньги!H34</f>
        <v>2</v>
      </c>
      <c r="G25" s="86">
        <f>[1]ПВР_осн_деньги!I34</f>
        <v>2</v>
      </c>
      <c r="H25" s="88"/>
      <c r="I25" s="84">
        <f>$H$25*D25</f>
        <v>0</v>
      </c>
      <c r="J25" s="85">
        <f>$H$25*E25</f>
        <v>0</v>
      </c>
      <c r="K25" s="85">
        <f>$H$25*F25</f>
        <v>0</v>
      </c>
      <c r="L25" s="85">
        <f>$H$25*G25</f>
        <v>0</v>
      </c>
      <c r="M25" s="86">
        <f t="shared" si="1"/>
        <v>0</v>
      </c>
    </row>
    <row r="26" spans="1:13" ht="15.75" customHeight="1" outlineLevel="1" thickBot="1" x14ac:dyDescent="0.3">
      <c r="A26" s="81">
        <v>6</v>
      </c>
      <c r="B26" s="82" t="s">
        <v>44</v>
      </c>
      <c r="C26" s="89">
        <f t="shared" si="0"/>
        <v>8</v>
      </c>
      <c r="D26" s="90">
        <f>[1]ПВР_осн_деньги!F38</f>
        <v>2</v>
      </c>
      <c r="E26" s="91">
        <f>[1]ПВР_осн_деньги!G38</f>
        <v>2</v>
      </c>
      <c r="F26" s="91">
        <f>[1]ПВР_осн_деньги!H38</f>
        <v>2</v>
      </c>
      <c r="G26" s="92">
        <f>[1]ПВР_осн_деньги!I38</f>
        <v>2</v>
      </c>
      <c r="H26" s="88"/>
      <c r="I26" s="90">
        <f>$H$26*D26</f>
        <v>0</v>
      </c>
      <c r="J26" s="91">
        <f>$H$26*E26</f>
        <v>0</v>
      </c>
      <c r="K26" s="91">
        <f>$H$26*F26</f>
        <v>0</v>
      </c>
      <c r="L26" s="91">
        <f>$H$26*G26</f>
        <v>0</v>
      </c>
      <c r="M26" s="92">
        <f t="shared" si="1"/>
        <v>0</v>
      </c>
    </row>
    <row r="27" spans="1:13" ht="15.75" customHeight="1" x14ac:dyDescent="0.2">
      <c r="A27" s="334">
        <v>186</v>
      </c>
      <c r="B27" s="367" t="s">
        <v>45</v>
      </c>
      <c r="C27" s="93"/>
      <c r="D27" s="94"/>
      <c r="E27" s="95"/>
      <c r="F27" s="95"/>
      <c r="G27" s="95"/>
      <c r="H27" s="40" t="s">
        <v>31</v>
      </c>
      <c r="I27" s="96">
        <v>16510</v>
      </c>
      <c r="J27" s="20">
        <v>18409</v>
      </c>
      <c r="K27" s="20">
        <v>20308</v>
      </c>
      <c r="L27" s="20">
        <v>22207</v>
      </c>
      <c r="M27" s="97"/>
    </row>
    <row r="28" spans="1:13" ht="15.75" customHeight="1" x14ac:dyDescent="0.2">
      <c r="A28" s="335"/>
      <c r="B28" s="368"/>
      <c r="C28" s="98"/>
      <c r="D28" s="94"/>
      <c r="E28" s="95"/>
      <c r="F28" s="95"/>
      <c r="G28" s="95"/>
      <c r="H28" s="47" t="s">
        <v>13</v>
      </c>
      <c r="I28" s="48">
        <v>1061</v>
      </c>
      <c r="J28" s="5">
        <v>1061</v>
      </c>
      <c r="K28" s="5">
        <v>1061</v>
      </c>
      <c r="L28" s="5">
        <v>1061</v>
      </c>
      <c r="M28" s="49"/>
    </row>
    <row r="29" spans="1:13" ht="15.75" customHeight="1" thickBot="1" x14ac:dyDescent="0.25">
      <c r="A29" s="335"/>
      <c r="B29" s="368"/>
      <c r="C29" s="98"/>
      <c r="D29" s="94"/>
      <c r="E29" s="95"/>
      <c r="F29" s="95"/>
      <c r="G29" s="99"/>
      <c r="H29" s="100" t="s">
        <v>14</v>
      </c>
      <c r="I29" s="101">
        <f>I28+I27</f>
        <v>17571</v>
      </c>
      <c r="J29" s="6">
        <f>J28+J27</f>
        <v>19470</v>
      </c>
      <c r="K29" s="6">
        <f>K28+K27</f>
        <v>21369</v>
      </c>
      <c r="L29" s="6">
        <f>L28+L27</f>
        <v>23268</v>
      </c>
      <c r="M29" s="49"/>
    </row>
    <row r="30" spans="1:13" ht="15.75" customHeight="1" thickBot="1" x14ac:dyDescent="0.25">
      <c r="A30" s="335"/>
      <c r="B30" s="368"/>
      <c r="C30" s="427" t="s">
        <v>15</v>
      </c>
      <c r="D30" s="428"/>
      <c r="E30" s="428"/>
      <c r="F30" s="428"/>
      <c r="G30" s="429"/>
      <c r="H30" s="102" t="s">
        <v>46</v>
      </c>
      <c r="I30" s="103">
        <v>8242</v>
      </c>
      <c r="J30" s="104">
        <v>9607</v>
      </c>
      <c r="K30" s="104">
        <v>10972</v>
      </c>
      <c r="L30" s="104">
        <v>12337</v>
      </c>
      <c r="M30" s="53"/>
    </row>
    <row r="31" spans="1:13" ht="23.25" customHeight="1" thickBot="1" x14ac:dyDescent="0.3">
      <c r="A31" s="335"/>
      <c r="B31" s="368"/>
      <c r="C31" s="55">
        <f>SUM(D31:G31)</f>
        <v>40</v>
      </c>
      <c r="D31" s="55">
        <f>[1]ПВР_осн_деньги!F41</f>
        <v>8</v>
      </c>
      <c r="E31" s="55">
        <f>[1]ПВР_осн_деньги!G41</f>
        <v>12</v>
      </c>
      <c r="F31" s="55">
        <f>[1]ПВР_осн_деньги!H41</f>
        <v>12</v>
      </c>
      <c r="G31" s="55">
        <f>[1]ПВР_осн_деньги!I41</f>
        <v>8</v>
      </c>
      <c r="H31" s="54" t="s">
        <v>15</v>
      </c>
      <c r="I31" s="54">
        <f>D31</f>
        <v>8</v>
      </c>
      <c r="J31" s="55">
        <f>E31</f>
        <v>12</v>
      </c>
      <c r="K31" s="55">
        <f>F31</f>
        <v>12</v>
      </c>
      <c r="L31" s="55">
        <f>G31</f>
        <v>8</v>
      </c>
      <c r="M31" s="56">
        <f>SUM(I31:L31)</f>
        <v>40</v>
      </c>
    </row>
    <row r="32" spans="1:13" ht="15.75" customHeight="1" thickBot="1" x14ac:dyDescent="0.3">
      <c r="A32" s="335"/>
      <c r="B32" s="368"/>
      <c r="C32" s="435" t="s">
        <v>47</v>
      </c>
      <c r="D32" s="436"/>
      <c r="E32" s="436"/>
      <c r="F32" s="436"/>
      <c r="G32" s="437"/>
      <c r="H32" s="107"/>
      <c r="I32" s="108"/>
      <c r="J32" s="109"/>
      <c r="K32" s="109"/>
      <c r="L32" s="109"/>
      <c r="M32" s="110"/>
    </row>
    <row r="33" spans="1:13" ht="29.25" thickBot="1" x14ac:dyDescent="0.3">
      <c r="A33" s="335"/>
      <c r="B33" s="368"/>
      <c r="C33" s="111">
        <f>SUM(D33:G33)</f>
        <v>88</v>
      </c>
      <c r="D33" s="106">
        <f>[1]ПВР_осн_деньги!F46</f>
        <v>18</v>
      </c>
      <c r="E33" s="112">
        <f>[1]ПВР_осн_деньги!G46</f>
        <v>26</v>
      </c>
      <c r="F33" s="112">
        <f>[1]ПВР_осн_деньги!H46</f>
        <v>26</v>
      </c>
      <c r="G33" s="112">
        <f>[1]ПВР_осн_деньги!I46</f>
        <v>18</v>
      </c>
      <c r="H33" s="113" t="s">
        <v>48</v>
      </c>
      <c r="I33" s="114">
        <f>D33</f>
        <v>18</v>
      </c>
      <c r="J33" s="114">
        <f>E33</f>
        <v>26</v>
      </c>
      <c r="K33" s="114">
        <f>F33</f>
        <v>26</v>
      </c>
      <c r="L33" s="114">
        <f>G33</f>
        <v>18</v>
      </c>
      <c r="M33" s="115">
        <f t="shared" ref="M33:M45" si="2">SUM(I33:L33)</f>
        <v>88</v>
      </c>
    </row>
    <row r="34" spans="1:13" ht="30.75" thickBot="1" x14ac:dyDescent="0.3">
      <c r="A34" s="335"/>
      <c r="B34" s="368"/>
      <c r="C34" s="331" t="s">
        <v>32</v>
      </c>
      <c r="D34" s="332"/>
      <c r="E34" s="332"/>
      <c r="F34" s="332"/>
      <c r="G34" s="333"/>
      <c r="H34" s="116" t="s">
        <v>49</v>
      </c>
      <c r="I34" s="59">
        <f>(I27*$B$9*$A$9)*I31+(I28*$A$9)*I31+$C$9*I31+(I30*$B$9*$A$9)*I33</f>
        <v>0</v>
      </c>
      <c r="J34" s="59">
        <f>(J27*$B$9*$A$9)*J31+(J28*$A$9)*J31+$C$9*J31+(J30*$B$9*$A$9)*J33</f>
        <v>0</v>
      </c>
      <c r="K34" s="59">
        <f>(K27*$B$9*$A$9)*K31+(K28*$A$9)*K31+$C$9*K31+(K30*$B$9*$A$9)*K33</f>
        <v>0</v>
      </c>
      <c r="L34" s="59">
        <f>(L27*$B$9*$A$9)*L31+(L28*$A$9)*L31+$C$9*L31+(L30*$B$9*$A$9)*L33</f>
        <v>0</v>
      </c>
      <c r="M34" s="60">
        <f t="shared" si="2"/>
        <v>0</v>
      </c>
    </row>
    <row r="35" spans="1:13" ht="45.75" customHeight="1" thickBot="1" x14ac:dyDescent="0.3">
      <c r="A35" s="336"/>
      <c r="B35" s="369"/>
      <c r="C35" s="117">
        <f>C37+C38+C39+C40+C41+C42+C43+C44+C45</f>
        <v>109</v>
      </c>
      <c r="D35" s="118">
        <f>D37+D38+D39+D40+D41+D42+D43+D44+D45</f>
        <v>22</v>
      </c>
      <c r="E35" s="63">
        <f>E37+E38+E39+E40+E41+E42+E43+E44+E45</f>
        <v>33</v>
      </c>
      <c r="F35" s="63">
        <f>F37+F38+F39+F40+F41+F42+F43+F44+F45</f>
        <v>33</v>
      </c>
      <c r="G35" s="64">
        <f>G37+G38+G39+G40+G41+G42+G43+G44+G45</f>
        <v>21</v>
      </c>
      <c r="H35" s="119" t="s">
        <v>50</v>
      </c>
      <c r="I35" s="120">
        <f>I34+I36</f>
        <v>0</v>
      </c>
      <c r="J35" s="121">
        <f>J34+J36</f>
        <v>0</v>
      </c>
      <c r="K35" s="121">
        <f>K34+K36</f>
        <v>0</v>
      </c>
      <c r="L35" s="121">
        <f>L34+L36</f>
        <v>0</v>
      </c>
      <c r="M35" s="68">
        <f t="shared" si="2"/>
        <v>0</v>
      </c>
    </row>
    <row r="36" spans="1:13" ht="38.25" customHeight="1" outlineLevel="1" thickBot="1" x14ac:dyDescent="0.3">
      <c r="A36" s="438" t="s">
        <v>51</v>
      </c>
      <c r="B36" s="384"/>
      <c r="C36" s="69" t="s">
        <v>36</v>
      </c>
      <c r="D36" s="439" t="s">
        <v>52</v>
      </c>
      <c r="E36" s="440"/>
      <c r="F36" s="440"/>
      <c r="G36" s="441"/>
      <c r="H36" s="122" t="s">
        <v>53</v>
      </c>
      <c r="I36" s="71">
        <f>I37+I38+I39+I40+I41+I42+I43+I44+I45</f>
        <v>0</v>
      </c>
      <c r="J36" s="123">
        <f>J37+J38+J39+J40+J41+J42+J43+J44+J45</f>
        <v>0</v>
      </c>
      <c r="K36" s="123">
        <f>K37+K38+K39+K40+K41+K42+K43+K44+K45</f>
        <v>0</v>
      </c>
      <c r="L36" s="123">
        <f>L37+L38+L39+L40+L41+L42+L43+L44+L45</f>
        <v>0</v>
      </c>
      <c r="M36" s="73">
        <f t="shared" si="2"/>
        <v>0</v>
      </c>
    </row>
    <row r="37" spans="1:13" ht="16.5" outlineLevel="1" thickBot="1" x14ac:dyDescent="0.3">
      <c r="A37" s="74">
        <v>1</v>
      </c>
      <c r="B37" s="75" t="s">
        <v>54</v>
      </c>
      <c r="C37" s="124">
        <f t="shared" ref="C37:C45" si="3">SUM(D37:G37)</f>
        <v>18</v>
      </c>
      <c r="D37" s="77">
        <f>[1]ПВР_осн_деньги!F54</f>
        <v>4</v>
      </c>
      <c r="E37" s="78">
        <f>[1]ПВР_осн_деньги!G54</f>
        <v>5</v>
      </c>
      <c r="F37" s="78">
        <f>[1]ПВР_осн_деньги!H54</f>
        <v>5</v>
      </c>
      <c r="G37" s="79">
        <f>[1]ПВР_осн_деньги!I54</f>
        <v>4</v>
      </c>
      <c r="H37" s="125"/>
      <c r="I37" s="77">
        <f t="shared" ref="I37:L45" si="4">$H37*D37</f>
        <v>0</v>
      </c>
      <c r="J37" s="78">
        <f t="shared" si="4"/>
        <v>0</v>
      </c>
      <c r="K37" s="78">
        <f t="shared" si="4"/>
        <v>0</v>
      </c>
      <c r="L37" s="78">
        <f t="shared" si="4"/>
        <v>0</v>
      </c>
      <c r="M37" s="79">
        <f t="shared" si="2"/>
        <v>0</v>
      </c>
    </row>
    <row r="38" spans="1:13" ht="16.5" outlineLevel="1" thickBot="1" x14ac:dyDescent="0.3">
      <c r="A38" s="81">
        <v>2</v>
      </c>
      <c r="B38" s="82" t="s">
        <v>55</v>
      </c>
      <c r="C38" s="126">
        <f t="shared" si="3"/>
        <v>16</v>
      </c>
      <c r="D38" s="84">
        <f>[1]ПВР_осн_деньги!F58</f>
        <v>3</v>
      </c>
      <c r="E38" s="85">
        <f>[1]ПВР_осн_деньги!G58</f>
        <v>5</v>
      </c>
      <c r="F38" s="85">
        <f>[1]ПВР_осн_деньги!H58</f>
        <v>5</v>
      </c>
      <c r="G38" s="86">
        <f>[1]ПВР_осн_деньги!I58</f>
        <v>3</v>
      </c>
      <c r="H38" s="127"/>
      <c r="I38" s="84">
        <f t="shared" si="4"/>
        <v>0</v>
      </c>
      <c r="J38" s="85">
        <f t="shared" si="4"/>
        <v>0</v>
      </c>
      <c r="K38" s="85">
        <f t="shared" si="4"/>
        <v>0</v>
      </c>
      <c r="L38" s="85">
        <f t="shared" si="4"/>
        <v>0</v>
      </c>
      <c r="M38" s="86">
        <f t="shared" si="2"/>
        <v>0</v>
      </c>
    </row>
    <row r="39" spans="1:13" ht="16.5" outlineLevel="1" thickBot="1" x14ac:dyDescent="0.3">
      <c r="A39" s="81">
        <v>3</v>
      </c>
      <c r="B39" s="82" t="s">
        <v>56</v>
      </c>
      <c r="C39" s="126">
        <f t="shared" si="3"/>
        <v>16</v>
      </c>
      <c r="D39" s="84">
        <f>[1]ПВР_осн_деньги!F62</f>
        <v>3</v>
      </c>
      <c r="E39" s="85">
        <f>[1]ПВР_осн_деньги!G62</f>
        <v>5</v>
      </c>
      <c r="F39" s="85">
        <f>[1]ПВР_осн_деньги!H62</f>
        <v>5</v>
      </c>
      <c r="G39" s="86">
        <f>[1]ПВР_осн_деньги!I62</f>
        <v>3</v>
      </c>
      <c r="H39" s="128"/>
      <c r="I39" s="84">
        <f t="shared" si="4"/>
        <v>0</v>
      </c>
      <c r="J39" s="85">
        <f t="shared" si="4"/>
        <v>0</v>
      </c>
      <c r="K39" s="85">
        <f t="shared" si="4"/>
        <v>0</v>
      </c>
      <c r="L39" s="85">
        <f t="shared" si="4"/>
        <v>0</v>
      </c>
      <c r="M39" s="86">
        <f t="shared" si="2"/>
        <v>0</v>
      </c>
    </row>
    <row r="40" spans="1:13" ht="16.5" outlineLevel="1" thickBot="1" x14ac:dyDescent="0.3">
      <c r="A40" s="81">
        <v>4</v>
      </c>
      <c r="B40" s="82" t="s">
        <v>57</v>
      </c>
      <c r="C40" s="126">
        <f t="shared" si="3"/>
        <v>16</v>
      </c>
      <c r="D40" s="84">
        <f>[1]ПВР_осн_деньги!F66</f>
        <v>3</v>
      </c>
      <c r="E40" s="85">
        <f>[1]ПВР_осн_деньги!G66</f>
        <v>5</v>
      </c>
      <c r="F40" s="85">
        <f>[1]ПВР_осн_деньги!H66</f>
        <v>5</v>
      </c>
      <c r="G40" s="86">
        <f>[1]ПВР_осн_деньги!I66</f>
        <v>3</v>
      </c>
      <c r="H40" s="128"/>
      <c r="I40" s="84">
        <f t="shared" si="4"/>
        <v>0</v>
      </c>
      <c r="J40" s="85">
        <f t="shared" si="4"/>
        <v>0</v>
      </c>
      <c r="K40" s="85">
        <f t="shared" si="4"/>
        <v>0</v>
      </c>
      <c r="L40" s="85">
        <f t="shared" si="4"/>
        <v>0</v>
      </c>
      <c r="M40" s="86">
        <f t="shared" si="2"/>
        <v>0</v>
      </c>
    </row>
    <row r="41" spans="1:13" ht="16.5" outlineLevel="1" thickBot="1" x14ac:dyDescent="0.3">
      <c r="A41" s="81">
        <v>5</v>
      </c>
      <c r="B41" s="82" t="s">
        <v>58</v>
      </c>
      <c r="C41" s="126">
        <f t="shared" si="3"/>
        <v>6</v>
      </c>
      <c r="D41" s="84">
        <f>[1]ПВР_осн_деньги!F70</f>
        <v>1</v>
      </c>
      <c r="E41" s="85">
        <f>[1]ПВР_осн_деньги!G70</f>
        <v>2</v>
      </c>
      <c r="F41" s="85">
        <f>[1]ПВР_осн_деньги!H70</f>
        <v>2</v>
      </c>
      <c r="G41" s="86">
        <f>[1]ПВР_осн_деньги!I70</f>
        <v>1</v>
      </c>
      <c r="H41" s="128"/>
      <c r="I41" s="84">
        <f t="shared" si="4"/>
        <v>0</v>
      </c>
      <c r="J41" s="85">
        <f t="shared" si="4"/>
        <v>0</v>
      </c>
      <c r="K41" s="85">
        <f t="shared" si="4"/>
        <v>0</v>
      </c>
      <c r="L41" s="85">
        <f t="shared" si="4"/>
        <v>0</v>
      </c>
      <c r="M41" s="86">
        <f t="shared" si="2"/>
        <v>0</v>
      </c>
    </row>
    <row r="42" spans="1:13" ht="16.5" outlineLevel="1" thickBot="1" x14ac:dyDescent="0.3">
      <c r="A42" s="81">
        <v>6</v>
      </c>
      <c r="B42" s="82" t="s">
        <v>59</v>
      </c>
      <c r="C42" s="126">
        <f t="shared" si="3"/>
        <v>14</v>
      </c>
      <c r="D42" s="84">
        <f>[1]ПВР_осн_деньги!F74</f>
        <v>3</v>
      </c>
      <c r="E42" s="85">
        <f>[1]ПВР_осн_деньги!G74</f>
        <v>4</v>
      </c>
      <c r="F42" s="85">
        <f>[1]ПВР_осн_деньги!H74</f>
        <v>4</v>
      </c>
      <c r="G42" s="86">
        <f>[1]ПВР_осн_деньги!I74</f>
        <v>3</v>
      </c>
      <c r="H42" s="128"/>
      <c r="I42" s="84">
        <f t="shared" si="4"/>
        <v>0</v>
      </c>
      <c r="J42" s="85">
        <f t="shared" si="4"/>
        <v>0</v>
      </c>
      <c r="K42" s="85">
        <f t="shared" si="4"/>
        <v>0</v>
      </c>
      <c r="L42" s="85">
        <f t="shared" si="4"/>
        <v>0</v>
      </c>
      <c r="M42" s="86">
        <f t="shared" si="2"/>
        <v>0</v>
      </c>
    </row>
    <row r="43" spans="1:13" ht="16.5" outlineLevel="1" thickBot="1" x14ac:dyDescent="0.3">
      <c r="A43" s="81">
        <v>7</v>
      </c>
      <c r="B43" s="82" t="s">
        <v>60</v>
      </c>
      <c r="C43" s="126">
        <f t="shared" si="3"/>
        <v>13</v>
      </c>
      <c r="D43" s="84">
        <f>[1]ПВР_осн_деньги!F78</f>
        <v>3</v>
      </c>
      <c r="E43" s="85">
        <f>[1]ПВР_осн_деньги!G78</f>
        <v>4</v>
      </c>
      <c r="F43" s="85">
        <f>[1]ПВР_осн_деньги!H78</f>
        <v>4</v>
      </c>
      <c r="G43" s="86">
        <f>[1]ПВР_осн_деньги!I78</f>
        <v>2</v>
      </c>
      <c r="H43" s="128"/>
      <c r="I43" s="84">
        <f t="shared" si="4"/>
        <v>0</v>
      </c>
      <c r="J43" s="85">
        <f t="shared" si="4"/>
        <v>0</v>
      </c>
      <c r="K43" s="85">
        <f t="shared" si="4"/>
        <v>0</v>
      </c>
      <c r="L43" s="85">
        <f t="shared" si="4"/>
        <v>0</v>
      </c>
      <c r="M43" s="86">
        <f t="shared" si="2"/>
        <v>0</v>
      </c>
    </row>
    <row r="44" spans="1:13" ht="16.5" outlineLevel="1" thickBot="1" x14ac:dyDescent="0.3">
      <c r="A44" s="81">
        <v>8</v>
      </c>
      <c r="B44" s="82" t="s">
        <v>61</v>
      </c>
      <c r="C44" s="126">
        <f t="shared" si="3"/>
        <v>6</v>
      </c>
      <c r="D44" s="84">
        <f>[1]ПВР_осн_деньги!F82</f>
        <v>1</v>
      </c>
      <c r="E44" s="85">
        <f>[1]ПВР_осн_деньги!G82</f>
        <v>2</v>
      </c>
      <c r="F44" s="85">
        <f>[1]ПВР_осн_деньги!H82</f>
        <v>2</v>
      </c>
      <c r="G44" s="86">
        <f>[1]ПВР_осн_деньги!I82</f>
        <v>1</v>
      </c>
      <c r="H44" s="128"/>
      <c r="I44" s="84">
        <f t="shared" si="4"/>
        <v>0</v>
      </c>
      <c r="J44" s="85">
        <f t="shared" si="4"/>
        <v>0</v>
      </c>
      <c r="K44" s="85">
        <f t="shared" si="4"/>
        <v>0</v>
      </c>
      <c r="L44" s="85">
        <f t="shared" si="4"/>
        <v>0</v>
      </c>
      <c r="M44" s="86">
        <f t="shared" si="2"/>
        <v>0</v>
      </c>
    </row>
    <row r="45" spans="1:13" ht="16.5" outlineLevel="1" thickBot="1" x14ac:dyDescent="0.3">
      <c r="A45" s="81">
        <v>9</v>
      </c>
      <c r="B45" s="82" t="s">
        <v>62</v>
      </c>
      <c r="C45" s="129">
        <f t="shared" si="3"/>
        <v>4</v>
      </c>
      <c r="D45" s="90">
        <f>[1]ПВР_осн_деньги!F86</f>
        <v>1</v>
      </c>
      <c r="E45" s="91">
        <f>[1]ПВР_осн_деньги!G86</f>
        <v>1</v>
      </c>
      <c r="F45" s="91">
        <f>[1]ПВР_осн_деньги!H86</f>
        <v>1</v>
      </c>
      <c r="G45" s="92">
        <f>[1]ПВР_осн_деньги!I86</f>
        <v>1</v>
      </c>
      <c r="H45" s="128"/>
      <c r="I45" s="90">
        <f t="shared" si="4"/>
        <v>0</v>
      </c>
      <c r="J45" s="91">
        <f t="shared" si="4"/>
        <v>0</v>
      </c>
      <c r="K45" s="91">
        <f t="shared" si="4"/>
        <v>0</v>
      </c>
      <c r="L45" s="91">
        <f t="shared" si="4"/>
        <v>0</v>
      </c>
      <c r="M45" s="92">
        <f t="shared" si="2"/>
        <v>0</v>
      </c>
    </row>
    <row r="46" spans="1:13" ht="15.75" customHeight="1" x14ac:dyDescent="0.2">
      <c r="A46" s="442">
        <v>187</v>
      </c>
      <c r="B46" s="367" t="s">
        <v>63</v>
      </c>
      <c r="C46" s="130"/>
      <c r="D46" s="94"/>
      <c r="E46" s="95"/>
      <c r="F46" s="95"/>
      <c r="G46" s="99"/>
      <c r="H46" s="131" t="s">
        <v>31</v>
      </c>
      <c r="I46" s="132">
        <v>187700</v>
      </c>
      <c r="J46" s="20">
        <v>190400</v>
      </c>
      <c r="K46" s="20">
        <v>193800</v>
      </c>
      <c r="L46" s="20">
        <v>210800</v>
      </c>
      <c r="M46" s="97"/>
    </row>
    <row r="47" spans="1:13" ht="15.75" customHeight="1" x14ac:dyDescent="0.2">
      <c r="A47" s="443"/>
      <c r="B47" s="368"/>
      <c r="C47" s="133"/>
      <c r="D47" s="94"/>
      <c r="E47" s="95"/>
      <c r="F47" s="95"/>
      <c r="G47" s="99"/>
      <c r="H47" s="134" t="s">
        <v>13</v>
      </c>
      <c r="I47" s="135">
        <v>1698</v>
      </c>
      <c r="J47" s="5">
        <v>1698</v>
      </c>
      <c r="K47" s="5">
        <v>1698</v>
      </c>
      <c r="L47" s="5">
        <v>1698</v>
      </c>
      <c r="M47" s="49"/>
    </row>
    <row r="48" spans="1:13" ht="15.75" customHeight="1" thickBot="1" x14ac:dyDescent="0.25">
      <c r="A48" s="443"/>
      <c r="B48" s="368"/>
      <c r="C48" s="133"/>
      <c r="D48" s="94"/>
      <c r="E48" s="136"/>
      <c r="F48" s="136"/>
      <c r="G48" s="99"/>
      <c r="H48" s="137" t="s">
        <v>14</v>
      </c>
      <c r="I48" s="138">
        <f>I47+I46</f>
        <v>189398</v>
      </c>
      <c r="J48" s="6">
        <f>J47+J46</f>
        <v>192098</v>
      </c>
      <c r="K48" s="6">
        <f>K47+K46</f>
        <v>195498</v>
      </c>
      <c r="L48" s="6">
        <f>L47+L46</f>
        <v>212498</v>
      </c>
      <c r="M48" s="49"/>
    </row>
    <row r="49" spans="1:13" ht="15.75" customHeight="1" thickBot="1" x14ac:dyDescent="0.25">
      <c r="A49" s="443"/>
      <c r="B49" s="368"/>
      <c r="C49" s="427" t="s">
        <v>15</v>
      </c>
      <c r="D49" s="428"/>
      <c r="E49" s="428"/>
      <c r="F49" s="428"/>
      <c r="G49" s="429"/>
      <c r="H49" s="139" t="s">
        <v>46</v>
      </c>
      <c r="I49" s="140"/>
      <c r="J49" s="104"/>
      <c r="K49" s="104"/>
      <c r="L49" s="104"/>
      <c r="M49" s="53"/>
    </row>
    <row r="50" spans="1:13" ht="16.5" customHeight="1" thickBot="1" x14ac:dyDescent="0.3">
      <c r="A50" s="443"/>
      <c r="B50" s="368"/>
      <c r="C50" s="55">
        <f>SUM(D50:G50)</f>
        <v>54</v>
      </c>
      <c r="D50" s="55">
        <f>[1]ПВР_осн_деньги!F89</f>
        <v>11</v>
      </c>
      <c r="E50" s="55">
        <f>[1]ПВР_осн_деньги!G89</f>
        <v>16</v>
      </c>
      <c r="F50" s="55">
        <f>[1]ПВР_осн_деньги!H89</f>
        <v>16</v>
      </c>
      <c r="G50" s="56">
        <f>[1]ПВР_осн_деньги!I89</f>
        <v>11</v>
      </c>
      <c r="H50" s="111" t="s">
        <v>15</v>
      </c>
      <c r="I50" s="106">
        <f>D50</f>
        <v>11</v>
      </c>
      <c r="J50" s="55">
        <f>E50</f>
        <v>16</v>
      </c>
      <c r="K50" s="55">
        <f>F50</f>
        <v>16</v>
      </c>
      <c r="L50" s="55">
        <f>G50</f>
        <v>11</v>
      </c>
      <c r="M50" s="56">
        <f>SUM(I50:L50)</f>
        <v>54</v>
      </c>
    </row>
    <row r="51" spans="1:13" ht="16.5" thickBot="1" x14ac:dyDescent="0.3">
      <c r="A51" s="443"/>
      <c r="B51" s="368"/>
      <c r="C51" s="331" t="s">
        <v>32</v>
      </c>
      <c r="D51" s="332"/>
      <c r="E51" s="332"/>
      <c r="F51" s="332"/>
      <c r="G51" s="333"/>
      <c r="H51" s="141" t="s">
        <v>64</v>
      </c>
      <c r="I51" s="142">
        <f>(I46*$B$9*$A$9)*I50+(I47*$A$9)*I50+$C$9*I50</f>
        <v>0</v>
      </c>
      <c r="J51" s="142">
        <f>(J46*$B$9*$A$9)*J50+(J47*$A$9)*J50+$C$9*J50</f>
        <v>0</v>
      </c>
      <c r="K51" s="142">
        <f>(K46*$B$9*$A$9)*K50+(K47*$A$9)*K50+$C$9*K50</f>
        <v>0</v>
      </c>
      <c r="L51" s="142">
        <f>(L46*$B$9*$A$9)*L50+(L47*$A$9)*L50+$C$9*L50</f>
        <v>0</v>
      </c>
      <c r="M51" s="143">
        <f>SUM(I51:L51)</f>
        <v>0</v>
      </c>
    </row>
    <row r="52" spans="1:13" ht="30.75" thickBot="1" x14ac:dyDescent="0.3">
      <c r="A52" s="438"/>
      <c r="B52" s="369"/>
      <c r="C52" s="144">
        <f>C54+C55+C56+C57+C58+C59+C60+C61+C62+C63+C64+C65+C66+C67+C68+C69</f>
        <v>4526</v>
      </c>
      <c r="D52" s="145">
        <f>D54+D55+D56+D57+D58+D59+D60+D61+D62+D63+D64+D65+D66+D67+D68+D69</f>
        <v>906</v>
      </c>
      <c r="E52" s="146">
        <f>E54+E55+E56+E57+E58+E59+E60+E61+E62+E63+E64+E65+E66+E67+E68+E69</f>
        <v>1357</v>
      </c>
      <c r="F52" s="146">
        <f>F54+F55+F56+F57+F58+F59+F60+F61+F62+F63+F64+F65+F66+F67+F68+F69</f>
        <v>1357</v>
      </c>
      <c r="G52" s="147">
        <f>G54+G55+G56+G57+G58+G59+G60+G61+G62+G63+G64+G65+G66+G67+G68+G69</f>
        <v>906</v>
      </c>
      <c r="H52" s="148" t="s">
        <v>65</v>
      </c>
      <c r="I52" s="149">
        <f>I51+I53</f>
        <v>0</v>
      </c>
      <c r="J52" s="149">
        <f>J51+J53</f>
        <v>0</v>
      </c>
      <c r="K52" s="149">
        <f>K51+K53</f>
        <v>0</v>
      </c>
      <c r="L52" s="149">
        <f>L51+L53</f>
        <v>0</v>
      </c>
      <c r="M52" s="150">
        <f>SUM(I52:L52)</f>
        <v>0</v>
      </c>
    </row>
    <row r="53" spans="1:13" ht="41.25" customHeight="1" outlineLevel="1" thickBot="1" x14ac:dyDescent="0.3">
      <c r="A53" s="442" t="s">
        <v>51</v>
      </c>
      <c r="B53" s="378"/>
      <c r="C53" s="69" t="s">
        <v>36</v>
      </c>
      <c r="D53" s="365" t="s">
        <v>32</v>
      </c>
      <c r="E53" s="365"/>
      <c r="F53" s="365"/>
      <c r="G53" s="366"/>
      <c r="H53" s="70" t="s">
        <v>66</v>
      </c>
      <c r="I53" s="71">
        <f>I54+I55+I56+I57+I58+I59+I60+I61+I62+I63+I64+I65+I66+I67+I68+I69</f>
        <v>0</v>
      </c>
      <c r="J53" s="123">
        <f>J54+J55+J56+J57+J58+J59+J60+J61+J62+J63+J64+J65+J66+J67+J68+J69</f>
        <v>0</v>
      </c>
      <c r="K53" s="123">
        <f>K54+K55+K56+K57+K58+K59+K60+K61+K62+K63+K64+K65+K66+K67+K68+K69</f>
        <v>0</v>
      </c>
      <c r="L53" s="123">
        <f>L54+L55+L56+L57+L58+L59+L60+L61+L62+L63+L64+L65+L66+L67+L68+L69</f>
        <v>0</v>
      </c>
      <c r="M53" s="73">
        <f>M54+M55+M56+M57+M58+M59+M60+M61+M62+M63+M64+M65+M66+M67+M68+M69</f>
        <v>0</v>
      </c>
    </row>
    <row r="54" spans="1:13" ht="16.5" outlineLevel="1" thickBot="1" x14ac:dyDescent="0.3">
      <c r="A54" s="74">
        <v>1</v>
      </c>
      <c r="B54" s="75" t="s">
        <v>67</v>
      </c>
      <c r="C54" s="124">
        <f t="shared" ref="C54:C69" si="5">SUM(D54:G54)</f>
        <v>240</v>
      </c>
      <c r="D54" s="185">
        <f>[1]ПВР_осн_деньги!F98</f>
        <v>48</v>
      </c>
      <c r="E54" s="78">
        <f>[1]ПВР_осн_деньги!G98</f>
        <v>72</v>
      </c>
      <c r="F54" s="78">
        <f>[1]ПВР_осн_деньги!H98</f>
        <v>72</v>
      </c>
      <c r="G54" s="79">
        <f>[1]ПВР_осн_деньги!I98</f>
        <v>48</v>
      </c>
      <c r="H54" s="151"/>
      <c r="I54" s="77">
        <f t="shared" ref="I54:L69" si="6">$H54*D54</f>
        <v>0</v>
      </c>
      <c r="J54" s="78">
        <f t="shared" si="6"/>
        <v>0</v>
      </c>
      <c r="K54" s="78">
        <f t="shared" si="6"/>
        <v>0</v>
      </c>
      <c r="L54" s="78">
        <f t="shared" si="6"/>
        <v>0</v>
      </c>
      <c r="M54" s="79">
        <f t="shared" ref="M54:M74" si="7">SUM(I54:L54)</f>
        <v>0</v>
      </c>
    </row>
    <row r="55" spans="1:13" ht="16.5" outlineLevel="1" thickBot="1" x14ac:dyDescent="0.3">
      <c r="A55" s="81">
        <v>2</v>
      </c>
      <c r="B55" s="82" t="s">
        <v>68</v>
      </c>
      <c r="C55" s="126">
        <f t="shared" si="5"/>
        <v>30</v>
      </c>
      <c r="D55" s="186">
        <f>[1]ПВР_осн_деньги!F102</f>
        <v>6</v>
      </c>
      <c r="E55" s="85">
        <f>[1]ПВР_осн_деньги!G102</f>
        <v>9</v>
      </c>
      <c r="F55" s="85">
        <f>[1]ПВР_осн_деньги!H102</f>
        <v>9</v>
      </c>
      <c r="G55" s="86">
        <f>[1]ПВР_осн_деньги!I102</f>
        <v>6</v>
      </c>
      <c r="H55" s="151"/>
      <c r="I55" s="84">
        <f t="shared" si="6"/>
        <v>0</v>
      </c>
      <c r="J55" s="85">
        <f t="shared" si="6"/>
        <v>0</v>
      </c>
      <c r="K55" s="85">
        <f t="shared" si="6"/>
        <v>0</v>
      </c>
      <c r="L55" s="85">
        <f t="shared" si="6"/>
        <v>0</v>
      </c>
      <c r="M55" s="86">
        <f t="shared" si="7"/>
        <v>0</v>
      </c>
    </row>
    <row r="56" spans="1:13" ht="17.25" customHeight="1" outlineLevel="1" thickBot="1" x14ac:dyDescent="0.3">
      <c r="A56" s="81">
        <v>3</v>
      </c>
      <c r="B56" s="82" t="s">
        <v>69</v>
      </c>
      <c r="C56" s="126">
        <f t="shared" si="5"/>
        <v>894</v>
      </c>
      <c r="D56" s="186">
        <f>[1]ПВР_осн_деньги!F106</f>
        <v>179</v>
      </c>
      <c r="E56" s="85">
        <f>[1]ПВР_осн_деньги!G106</f>
        <v>268</v>
      </c>
      <c r="F56" s="85">
        <f>[1]ПВР_осн_деньги!H106</f>
        <v>268</v>
      </c>
      <c r="G56" s="86">
        <f>[1]ПВР_осн_деньги!I106</f>
        <v>179</v>
      </c>
      <c r="H56" s="151"/>
      <c r="I56" s="84">
        <f t="shared" si="6"/>
        <v>0</v>
      </c>
      <c r="J56" s="85">
        <f t="shared" si="6"/>
        <v>0</v>
      </c>
      <c r="K56" s="85">
        <f t="shared" si="6"/>
        <v>0</v>
      </c>
      <c r="L56" s="85">
        <f t="shared" si="6"/>
        <v>0</v>
      </c>
      <c r="M56" s="86">
        <f t="shared" si="7"/>
        <v>0</v>
      </c>
    </row>
    <row r="57" spans="1:13" ht="16.5" outlineLevel="1" thickBot="1" x14ac:dyDescent="0.3">
      <c r="A57" s="81">
        <v>4</v>
      </c>
      <c r="B57" s="82" t="s">
        <v>70</v>
      </c>
      <c r="C57" s="126">
        <f t="shared" si="5"/>
        <v>60</v>
      </c>
      <c r="D57" s="186">
        <f>[1]ПВР_осн_деньги!F110</f>
        <v>12</v>
      </c>
      <c r="E57" s="85">
        <f>[1]ПВР_осн_деньги!G110</f>
        <v>18</v>
      </c>
      <c r="F57" s="85">
        <f>[1]ПВР_осн_деньги!H110</f>
        <v>18</v>
      </c>
      <c r="G57" s="86">
        <f>[1]ПВР_осн_деньги!I110</f>
        <v>12</v>
      </c>
      <c r="H57" s="151"/>
      <c r="I57" s="84">
        <f t="shared" si="6"/>
        <v>0</v>
      </c>
      <c r="J57" s="85">
        <f t="shared" si="6"/>
        <v>0</v>
      </c>
      <c r="K57" s="85">
        <f t="shared" si="6"/>
        <v>0</v>
      </c>
      <c r="L57" s="85">
        <f t="shared" si="6"/>
        <v>0</v>
      </c>
      <c r="M57" s="86">
        <f t="shared" si="7"/>
        <v>0</v>
      </c>
    </row>
    <row r="58" spans="1:13" ht="16.5" outlineLevel="1" thickBot="1" x14ac:dyDescent="0.3">
      <c r="A58" s="81">
        <v>5</v>
      </c>
      <c r="B58" s="82" t="s">
        <v>71</v>
      </c>
      <c r="C58" s="126">
        <f t="shared" si="5"/>
        <v>994</v>
      </c>
      <c r="D58" s="186">
        <f>[1]ПВР_осн_деньги!F114</f>
        <v>199</v>
      </c>
      <c r="E58" s="85">
        <f>[1]ПВР_осн_деньги!G114</f>
        <v>298</v>
      </c>
      <c r="F58" s="85">
        <f>[1]ПВР_осн_деньги!H114</f>
        <v>298</v>
      </c>
      <c r="G58" s="86">
        <f>[1]ПВР_осн_деньги!I114</f>
        <v>199</v>
      </c>
      <c r="H58" s="151"/>
      <c r="I58" s="84">
        <f t="shared" si="6"/>
        <v>0</v>
      </c>
      <c r="J58" s="85">
        <f t="shared" si="6"/>
        <v>0</v>
      </c>
      <c r="K58" s="85">
        <f t="shared" si="6"/>
        <v>0</v>
      </c>
      <c r="L58" s="85">
        <f t="shared" si="6"/>
        <v>0</v>
      </c>
      <c r="M58" s="86">
        <f t="shared" si="7"/>
        <v>0</v>
      </c>
    </row>
    <row r="59" spans="1:13" ht="16.5" outlineLevel="1" thickBot="1" x14ac:dyDescent="0.3">
      <c r="A59" s="81">
        <v>6</v>
      </c>
      <c r="B59" s="82" t="s">
        <v>72</v>
      </c>
      <c r="C59" s="126">
        <f t="shared" si="5"/>
        <v>150</v>
      </c>
      <c r="D59" s="186">
        <f>[1]ПВР_осн_деньги!F118</f>
        <v>30</v>
      </c>
      <c r="E59" s="85">
        <f>[1]ПВР_осн_деньги!G118</f>
        <v>45</v>
      </c>
      <c r="F59" s="85">
        <f>[1]ПВР_осн_деньги!H118</f>
        <v>45</v>
      </c>
      <c r="G59" s="86">
        <f>[1]ПВР_осн_деньги!I118</f>
        <v>30</v>
      </c>
      <c r="H59" s="151"/>
      <c r="I59" s="84">
        <f t="shared" si="6"/>
        <v>0</v>
      </c>
      <c r="J59" s="85">
        <f t="shared" si="6"/>
        <v>0</v>
      </c>
      <c r="K59" s="85">
        <f t="shared" si="6"/>
        <v>0</v>
      </c>
      <c r="L59" s="85">
        <f t="shared" si="6"/>
        <v>0</v>
      </c>
      <c r="M59" s="86">
        <f t="shared" si="7"/>
        <v>0</v>
      </c>
    </row>
    <row r="60" spans="1:13" ht="16.5" outlineLevel="1" thickBot="1" x14ac:dyDescent="0.3">
      <c r="A60" s="81">
        <v>7</v>
      </c>
      <c r="B60" s="82" t="s">
        <v>73</v>
      </c>
      <c r="C60" s="126">
        <f t="shared" si="5"/>
        <v>700</v>
      </c>
      <c r="D60" s="186">
        <f>[1]ПВР_осн_деньги!F122</f>
        <v>140</v>
      </c>
      <c r="E60" s="85">
        <f>[1]ПВР_осн_деньги!G122</f>
        <v>210</v>
      </c>
      <c r="F60" s="85">
        <f>[1]ПВР_осн_деньги!H122</f>
        <v>210</v>
      </c>
      <c r="G60" s="86">
        <f>[1]ПВР_осн_деньги!I122</f>
        <v>140</v>
      </c>
      <c r="H60" s="151"/>
      <c r="I60" s="84">
        <f t="shared" si="6"/>
        <v>0</v>
      </c>
      <c r="J60" s="85">
        <f t="shared" si="6"/>
        <v>0</v>
      </c>
      <c r="K60" s="85">
        <f t="shared" si="6"/>
        <v>0</v>
      </c>
      <c r="L60" s="85">
        <f t="shared" si="6"/>
        <v>0</v>
      </c>
      <c r="M60" s="86">
        <f t="shared" si="7"/>
        <v>0</v>
      </c>
    </row>
    <row r="61" spans="1:13" ht="16.5" outlineLevel="1" thickBot="1" x14ac:dyDescent="0.3">
      <c r="A61" s="81">
        <v>8</v>
      </c>
      <c r="B61" s="82" t="s">
        <v>74</v>
      </c>
      <c r="C61" s="126">
        <f t="shared" si="5"/>
        <v>30</v>
      </c>
      <c r="D61" s="186">
        <f>[1]ПВР_осн_деньги!F126</f>
        <v>6</v>
      </c>
      <c r="E61" s="85">
        <f>[1]ПВР_осн_деньги!G126</f>
        <v>9</v>
      </c>
      <c r="F61" s="85">
        <f>[1]ПВР_осн_деньги!H126</f>
        <v>9</v>
      </c>
      <c r="G61" s="86">
        <f>[1]ПВР_осн_деньги!I126</f>
        <v>6</v>
      </c>
      <c r="H61" s="151"/>
      <c r="I61" s="84">
        <f t="shared" si="6"/>
        <v>0</v>
      </c>
      <c r="J61" s="85">
        <f t="shared" si="6"/>
        <v>0</v>
      </c>
      <c r="K61" s="85">
        <f t="shared" si="6"/>
        <v>0</v>
      </c>
      <c r="L61" s="85">
        <f t="shared" si="6"/>
        <v>0</v>
      </c>
      <c r="M61" s="86">
        <f t="shared" si="7"/>
        <v>0</v>
      </c>
    </row>
    <row r="62" spans="1:13" ht="16.5" outlineLevel="1" thickBot="1" x14ac:dyDescent="0.3">
      <c r="A62" s="81">
        <v>9</v>
      </c>
      <c r="B62" s="82" t="s">
        <v>75</v>
      </c>
      <c r="C62" s="126">
        <f t="shared" si="5"/>
        <v>30</v>
      </c>
      <c r="D62" s="186">
        <f>[1]ПВР_осн_деньги!F130</f>
        <v>6</v>
      </c>
      <c r="E62" s="85">
        <f>[1]ПВР_осн_деньги!G130</f>
        <v>9</v>
      </c>
      <c r="F62" s="85">
        <f>[1]ПВР_осн_деньги!H130</f>
        <v>9</v>
      </c>
      <c r="G62" s="86">
        <f>[1]ПВР_осн_деньги!I130</f>
        <v>6</v>
      </c>
      <c r="H62" s="151"/>
      <c r="I62" s="84">
        <f t="shared" si="6"/>
        <v>0</v>
      </c>
      <c r="J62" s="85">
        <f t="shared" si="6"/>
        <v>0</v>
      </c>
      <c r="K62" s="85">
        <f t="shared" si="6"/>
        <v>0</v>
      </c>
      <c r="L62" s="85">
        <f t="shared" si="6"/>
        <v>0</v>
      </c>
      <c r="M62" s="86">
        <f t="shared" si="7"/>
        <v>0</v>
      </c>
    </row>
    <row r="63" spans="1:13" ht="16.5" outlineLevel="1" thickBot="1" x14ac:dyDescent="0.3">
      <c r="A63" s="81">
        <v>10</v>
      </c>
      <c r="B63" s="82" t="s">
        <v>76</v>
      </c>
      <c r="C63" s="126">
        <f t="shared" si="5"/>
        <v>600</v>
      </c>
      <c r="D63" s="186">
        <f>[1]ПВР_осн_деньги!F134</f>
        <v>120</v>
      </c>
      <c r="E63" s="85">
        <f>[1]ПВР_осн_деньги!G134</f>
        <v>180</v>
      </c>
      <c r="F63" s="85">
        <f>[1]ПВР_осн_деньги!H134</f>
        <v>180</v>
      </c>
      <c r="G63" s="86">
        <f>[1]ПВР_осн_деньги!I134</f>
        <v>120</v>
      </c>
      <c r="H63" s="151"/>
      <c r="I63" s="84">
        <f t="shared" si="6"/>
        <v>0</v>
      </c>
      <c r="J63" s="85">
        <f t="shared" si="6"/>
        <v>0</v>
      </c>
      <c r="K63" s="85">
        <f t="shared" si="6"/>
        <v>0</v>
      </c>
      <c r="L63" s="85">
        <f t="shared" si="6"/>
        <v>0</v>
      </c>
      <c r="M63" s="86">
        <f t="shared" si="7"/>
        <v>0</v>
      </c>
    </row>
    <row r="64" spans="1:13" ht="16.5" outlineLevel="1" thickBot="1" x14ac:dyDescent="0.3">
      <c r="A64" s="81">
        <v>11</v>
      </c>
      <c r="B64" s="82" t="s">
        <v>77</v>
      </c>
      <c r="C64" s="126">
        <f t="shared" si="5"/>
        <v>150</v>
      </c>
      <c r="D64" s="186">
        <f>[1]ПВР_осн_деньги!F138</f>
        <v>30</v>
      </c>
      <c r="E64" s="85">
        <f>[1]ПВР_осн_деньги!G138</f>
        <v>45</v>
      </c>
      <c r="F64" s="85">
        <f>[1]ПВР_осн_деньги!H138</f>
        <v>45</v>
      </c>
      <c r="G64" s="86">
        <f>[1]ПВР_осн_деньги!I138</f>
        <v>30</v>
      </c>
      <c r="H64" s="151"/>
      <c r="I64" s="84">
        <f t="shared" si="6"/>
        <v>0</v>
      </c>
      <c r="J64" s="85">
        <f t="shared" si="6"/>
        <v>0</v>
      </c>
      <c r="K64" s="85">
        <f t="shared" si="6"/>
        <v>0</v>
      </c>
      <c r="L64" s="85">
        <f t="shared" si="6"/>
        <v>0</v>
      </c>
      <c r="M64" s="86">
        <f t="shared" si="7"/>
        <v>0</v>
      </c>
    </row>
    <row r="65" spans="1:13" ht="16.5" outlineLevel="1" thickBot="1" x14ac:dyDescent="0.3">
      <c r="A65" s="81">
        <v>12</v>
      </c>
      <c r="B65" s="82" t="s">
        <v>78</v>
      </c>
      <c r="C65" s="126">
        <f t="shared" si="5"/>
        <v>30</v>
      </c>
      <c r="D65" s="94">
        <f>[1]ПВР_осн_деньги!F142</f>
        <v>6</v>
      </c>
      <c r="E65" s="95">
        <f>[1]ПВР_осн_деньги!G142</f>
        <v>9</v>
      </c>
      <c r="F65" s="95">
        <f>[1]ПВР_осн_деньги!H142</f>
        <v>9</v>
      </c>
      <c r="G65" s="99">
        <f>[1]ПВР_осн_деньги!I142</f>
        <v>6</v>
      </c>
      <c r="H65" s="151"/>
      <c r="I65" s="84">
        <f t="shared" si="6"/>
        <v>0</v>
      </c>
      <c r="J65" s="85">
        <f t="shared" si="6"/>
        <v>0</v>
      </c>
      <c r="K65" s="85">
        <f t="shared" si="6"/>
        <v>0</v>
      </c>
      <c r="L65" s="85">
        <f t="shared" si="6"/>
        <v>0</v>
      </c>
      <c r="M65" s="86">
        <f t="shared" si="7"/>
        <v>0</v>
      </c>
    </row>
    <row r="66" spans="1:13" ht="16.5" outlineLevel="1" thickBot="1" x14ac:dyDescent="0.3">
      <c r="A66" s="81">
        <v>13</v>
      </c>
      <c r="B66" s="82" t="s">
        <v>79</v>
      </c>
      <c r="C66" s="126">
        <f t="shared" si="5"/>
        <v>30</v>
      </c>
      <c r="D66" s="186">
        <f>[1]ПВР_осн_деньги!F146</f>
        <v>6</v>
      </c>
      <c r="E66" s="85">
        <f>[1]ПВР_осн_деньги!G146</f>
        <v>9</v>
      </c>
      <c r="F66" s="85">
        <f>[1]ПВР_осн_деньги!H146</f>
        <v>9</v>
      </c>
      <c r="G66" s="86">
        <f>[1]ПВР_осн_деньги!I146</f>
        <v>6</v>
      </c>
      <c r="H66" s="151"/>
      <c r="I66" s="84">
        <f t="shared" si="6"/>
        <v>0</v>
      </c>
      <c r="J66" s="85">
        <f t="shared" si="6"/>
        <v>0</v>
      </c>
      <c r="K66" s="85">
        <f t="shared" si="6"/>
        <v>0</v>
      </c>
      <c r="L66" s="85">
        <f t="shared" si="6"/>
        <v>0</v>
      </c>
      <c r="M66" s="86">
        <f t="shared" si="7"/>
        <v>0</v>
      </c>
    </row>
    <row r="67" spans="1:13" ht="16.5" outlineLevel="1" thickBot="1" x14ac:dyDescent="0.3">
      <c r="A67" s="81">
        <v>14</v>
      </c>
      <c r="B67" s="82" t="s">
        <v>80</v>
      </c>
      <c r="C67" s="126">
        <f t="shared" si="5"/>
        <v>30</v>
      </c>
      <c r="D67" s="186">
        <f>[1]ПВР_осн_деньги!F150</f>
        <v>6</v>
      </c>
      <c r="E67" s="85">
        <f>[1]ПВР_осн_деньги!G150</f>
        <v>9</v>
      </c>
      <c r="F67" s="85">
        <f>[1]ПВР_осн_деньги!H150</f>
        <v>9</v>
      </c>
      <c r="G67" s="86">
        <f>[1]ПВР_осн_деньги!I150</f>
        <v>6</v>
      </c>
      <c r="H67" s="151"/>
      <c r="I67" s="84">
        <f t="shared" si="6"/>
        <v>0</v>
      </c>
      <c r="J67" s="85">
        <f t="shared" si="6"/>
        <v>0</v>
      </c>
      <c r="K67" s="85">
        <f t="shared" si="6"/>
        <v>0</v>
      </c>
      <c r="L67" s="85">
        <f t="shared" si="6"/>
        <v>0</v>
      </c>
      <c r="M67" s="86">
        <f t="shared" si="7"/>
        <v>0</v>
      </c>
    </row>
    <row r="68" spans="1:13" ht="16.5" outlineLevel="1" thickBot="1" x14ac:dyDescent="0.3">
      <c r="A68" s="81">
        <v>15</v>
      </c>
      <c r="B68" s="82" t="s">
        <v>81</v>
      </c>
      <c r="C68" s="126">
        <f t="shared" si="5"/>
        <v>468</v>
      </c>
      <c r="D68" s="186">
        <f>[1]ПВР_осн_деньги!F154</f>
        <v>94</v>
      </c>
      <c r="E68" s="85">
        <f>[1]ПВР_осн_деньги!G154</f>
        <v>140</v>
      </c>
      <c r="F68" s="85">
        <f>[1]ПВР_осн_деньги!H154</f>
        <v>140</v>
      </c>
      <c r="G68" s="86">
        <f>[1]ПВР_осн_деньги!I154</f>
        <v>94</v>
      </c>
      <c r="H68" s="151"/>
      <c r="I68" s="84">
        <f t="shared" si="6"/>
        <v>0</v>
      </c>
      <c r="J68" s="85">
        <f t="shared" si="6"/>
        <v>0</v>
      </c>
      <c r="K68" s="85">
        <f t="shared" si="6"/>
        <v>0</v>
      </c>
      <c r="L68" s="85">
        <f t="shared" si="6"/>
        <v>0</v>
      </c>
      <c r="M68" s="86">
        <f t="shared" si="7"/>
        <v>0</v>
      </c>
    </row>
    <row r="69" spans="1:13" ht="16.5" outlineLevel="1" thickBot="1" x14ac:dyDescent="0.3">
      <c r="A69" s="153">
        <v>16</v>
      </c>
      <c r="B69" s="154" t="s">
        <v>82</v>
      </c>
      <c r="C69" s="129">
        <f t="shared" si="5"/>
        <v>90</v>
      </c>
      <c r="D69" s="187">
        <f>[1]ПВР_осн_деньги!F158</f>
        <v>18</v>
      </c>
      <c r="E69" s="91">
        <f>[1]ПВР_осн_деньги!G158</f>
        <v>27</v>
      </c>
      <c r="F69" s="91">
        <f>[1]ПВР_осн_деньги!H158</f>
        <v>27</v>
      </c>
      <c r="G69" s="92">
        <f>[1]ПВР_осн_деньги!I158</f>
        <v>18</v>
      </c>
      <c r="H69" s="151"/>
      <c r="I69" s="90">
        <f t="shared" si="6"/>
        <v>0</v>
      </c>
      <c r="J69" s="91">
        <f t="shared" si="6"/>
        <v>0</v>
      </c>
      <c r="K69" s="91">
        <f t="shared" si="6"/>
        <v>0</v>
      </c>
      <c r="L69" s="91">
        <f>$H69*G69</f>
        <v>0</v>
      </c>
      <c r="M69" s="92">
        <f t="shared" si="7"/>
        <v>0</v>
      </c>
    </row>
    <row r="70" spans="1:13" ht="15.75" customHeight="1" x14ac:dyDescent="0.2">
      <c r="A70" s="443">
        <v>189</v>
      </c>
      <c r="B70" s="416" t="s">
        <v>83</v>
      </c>
      <c r="C70" s="156"/>
      <c r="D70" s="95"/>
      <c r="E70" s="95"/>
      <c r="F70" s="95"/>
      <c r="G70" s="99"/>
      <c r="H70" s="131" t="s">
        <v>31</v>
      </c>
      <c r="I70" s="132">
        <v>17536</v>
      </c>
      <c r="J70" s="20">
        <v>19736</v>
      </c>
      <c r="K70" s="20">
        <v>21936</v>
      </c>
      <c r="L70" s="20">
        <v>24136</v>
      </c>
      <c r="M70" s="97">
        <f t="shared" si="7"/>
        <v>83344</v>
      </c>
    </row>
    <row r="71" spans="1:13" ht="15.75" customHeight="1" x14ac:dyDescent="0.2">
      <c r="A71" s="443"/>
      <c r="B71" s="416"/>
      <c r="C71" s="157"/>
      <c r="D71" s="95"/>
      <c r="E71" s="95"/>
      <c r="F71" s="95"/>
      <c r="G71" s="99"/>
      <c r="H71" s="134" t="s">
        <v>13</v>
      </c>
      <c r="I71" s="135">
        <v>1061</v>
      </c>
      <c r="J71" s="5">
        <v>1061</v>
      </c>
      <c r="K71" s="5">
        <v>1061</v>
      </c>
      <c r="L71" s="5">
        <v>1061</v>
      </c>
      <c r="M71" s="49">
        <f t="shared" si="7"/>
        <v>4244</v>
      </c>
    </row>
    <row r="72" spans="1:13" ht="15.75" customHeight="1" thickBot="1" x14ac:dyDescent="0.25">
      <c r="A72" s="443"/>
      <c r="B72" s="416"/>
      <c r="C72" s="157"/>
      <c r="D72" s="95"/>
      <c r="E72" s="95"/>
      <c r="F72" s="95"/>
      <c r="G72" s="99"/>
      <c r="H72" s="137" t="s">
        <v>14</v>
      </c>
      <c r="I72" s="138">
        <f>I71+I70</f>
        <v>18597</v>
      </c>
      <c r="J72" s="6">
        <f>J71+J70</f>
        <v>20797</v>
      </c>
      <c r="K72" s="6">
        <f>K71+K70</f>
        <v>22997</v>
      </c>
      <c r="L72" s="6">
        <f>L71+L70</f>
        <v>25197</v>
      </c>
      <c r="M72" s="49">
        <f t="shared" si="7"/>
        <v>87588</v>
      </c>
    </row>
    <row r="73" spans="1:13" ht="15.75" customHeight="1" thickBot="1" x14ac:dyDescent="0.25">
      <c r="A73" s="443"/>
      <c r="B73" s="416"/>
      <c r="C73" s="427" t="s">
        <v>15</v>
      </c>
      <c r="D73" s="428"/>
      <c r="E73" s="428"/>
      <c r="F73" s="428"/>
      <c r="G73" s="429"/>
      <c r="H73" s="139" t="s">
        <v>46</v>
      </c>
      <c r="I73" s="140">
        <v>4304</v>
      </c>
      <c r="J73" s="104">
        <v>4931</v>
      </c>
      <c r="K73" s="104">
        <v>5558</v>
      </c>
      <c r="L73" s="104">
        <v>6185</v>
      </c>
      <c r="M73" s="53">
        <f t="shared" si="7"/>
        <v>20978</v>
      </c>
    </row>
    <row r="74" spans="1:13" ht="16.5" customHeight="1" thickBot="1" x14ac:dyDescent="0.3">
      <c r="A74" s="443"/>
      <c r="B74" s="416"/>
      <c r="C74" s="54">
        <f>SUM(D74:G74)</f>
        <v>363</v>
      </c>
      <c r="D74" s="55">
        <f>[1]ПВР_осн_деньги!F161</f>
        <v>72</v>
      </c>
      <c r="E74" s="55">
        <f>[1]ПВР_осн_деньги!G161</f>
        <v>109</v>
      </c>
      <c r="F74" s="55">
        <f>[1]ПВР_осн_деньги!H161</f>
        <v>109</v>
      </c>
      <c r="G74" s="56">
        <f>[1]ПВР_осн_деньги!I161</f>
        <v>73</v>
      </c>
      <c r="H74" s="111" t="s">
        <v>15</v>
      </c>
      <c r="I74" s="106">
        <f>D74</f>
        <v>72</v>
      </c>
      <c r="J74" s="55">
        <f t="shared" ref="J74:L76" si="8">E74</f>
        <v>109</v>
      </c>
      <c r="K74" s="55">
        <f t="shared" si="8"/>
        <v>109</v>
      </c>
      <c r="L74" s="55">
        <f t="shared" si="8"/>
        <v>73</v>
      </c>
      <c r="M74" s="56">
        <f t="shared" si="7"/>
        <v>363</v>
      </c>
    </row>
    <row r="75" spans="1:13" ht="15.75" customHeight="1" thickBot="1" x14ac:dyDescent="0.3">
      <c r="A75" s="443"/>
      <c r="B75" s="444"/>
      <c r="C75" s="435" t="s">
        <v>47</v>
      </c>
      <c r="D75" s="436"/>
      <c r="E75" s="436"/>
      <c r="F75" s="436"/>
      <c r="G75" s="437"/>
      <c r="H75" s="158"/>
      <c r="I75" s="159"/>
      <c r="J75" s="160"/>
      <c r="K75" s="160"/>
      <c r="L75" s="160"/>
      <c r="M75" s="161"/>
    </row>
    <row r="76" spans="1:13" ht="29.25" customHeight="1" thickBot="1" x14ac:dyDescent="0.3">
      <c r="A76" s="443"/>
      <c r="B76" s="416"/>
      <c r="C76" s="111">
        <f>SUM(D76:G76)</f>
        <v>786</v>
      </c>
      <c r="D76" s="106">
        <f>[1]ПВР_осн_деньги!F166</f>
        <v>157</v>
      </c>
      <c r="E76" s="112">
        <f>[1]ПВР_осн_деньги!G166</f>
        <v>236</v>
      </c>
      <c r="F76" s="112">
        <f>[1]ПВР_осн_деньги!H166</f>
        <v>236</v>
      </c>
      <c r="G76" s="162">
        <f>[1]ПВР_осн_деньги!I166</f>
        <v>157</v>
      </c>
      <c r="H76" s="113" t="s">
        <v>48</v>
      </c>
      <c r="I76" s="163">
        <f>D76</f>
        <v>157</v>
      </c>
      <c r="J76" s="114">
        <f t="shared" si="8"/>
        <v>236</v>
      </c>
      <c r="K76" s="114">
        <f t="shared" si="8"/>
        <v>236</v>
      </c>
      <c r="L76" s="114">
        <f t="shared" si="8"/>
        <v>157</v>
      </c>
      <c r="M76" s="115">
        <f>SUM(I76:L76)</f>
        <v>786</v>
      </c>
    </row>
    <row r="77" spans="1:13" ht="32.25" customHeight="1" thickBot="1" x14ac:dyDescent="0.3">
      <c r="A77" s="443"/>
      <c r="B77" s="416"/>
      <c r="C77" s="331" t="s">
        <v>32</v>
      </c>
      <c r="D77" s="332"/>
      <c r="E77" s="332"/>
      <c r="F77" s="332"/>
      <c r="G77" s="333"/>
      <c r="H77" s="164" t="s">
        <v>8</v>
      </c>
      <c r="I77" s="165">
        <f>(I70*$B$9*$A$9)*I74+(I71*$A$9)*I74+$C$9*I74+(I73*$B$9*$A$9)*I76</f>
        <v>0</v>
      </c>
      <c r="J77" s="166">
        <f>(J70*$B$9*$A$9)*J74+(J71*$A$9)*J74+$C$9*J74+(J73*$B$9*$A$9)*J76</f>
        <v>0</v>
      </c>
      <c r="K77" s="166">
        <f>(K70*$B$9*$A$9)*K74+(K71*$A$9)*K74+$C$9*K74+(K73*$B$9*$A$9)*K76</f>
        <v>0</v>
      </c>
      <c r="L77" s="166">
        <f>(L70*$B$9*$A$9)*L74+(L71*$A$9)*L74+$C$9*L74+(L73*$B$9*$A$9)*L76</f>
        <v>0</v>
      </c>
      <c r="M77" s="167">
        <f>SUM(I77:L77)</f>
        <v>0</v>
      </c>
    </row>
    <row r="78" spans="1:13" ht="34.5" customHeight="1" thickBot="1" x14ac:dyDescent="0.3">
      <c r="A78" s="438"/>
      <c r="B78" s="417"/>
      <c r="C78" s="144">
        <f>SUM(D78:G78)</f>
        <v>26108</v>
      </c>
      <c r="D78" s="145">
        <f>D80+D81+D82+D83+D84+D85+D86+D87+D88+D89+D90+D91+D92+D93+D94+D95+D96+D97+D98+D99+D100+D101+D102+D103+D104+D105+D106+D107+D108</f>
        <v>5222</v>
      </c>
      <c r="E78" s="168">
        <f>E80+E81+E82+E83+E84+E85+E86+E87+E88+E89+E90+E91+E92+E93+E94+E95+E96+E97+E98+E99+E100+E101+E102+E103+E104+E105+E106+E107+E108</f>
        <v>7832</v>
      </c>
      <c r="F78" s="169">
        <f>F80+F81+F82+F83+F84+F85+F86+F87+F88+F89+F90+F91+F92+F93+F94+F95+F96+F97+F98+F99+F100+F101+F102+F103+F104+F105+F106+F107+F108</f>
        <v>7832</v>
      </c>
      <c r="G78" s="170">
        <f>G80+G81+G82+G83+G84+G85+G86+G87+G88+G89+G90+G91+G92+G93+G94+G95+G96+G97+G98+G99+G100+G101+G102+G103+G104+G105+G106+G107+G108</f>
        <v>5222</v>
      </c>
      <c r="H78" s="171" t="s">
        <v>84</v>
      </c>
      <c r="I78" s="120">
        <f>I77+I79</f>
        <v>0</v>
      </c>
      <c r="J78" s="121">
        <f>J77+J79</f>
        <v>0</v>
      </c>
      <c r="K78" s="121">
        <f>K77+K79</f>
        <v>0</v>
      </c>
      <c r="L78" s="121">
        <f>L77+L79</f>
        <v>0</v>
      </c>
      <c r="M78" s="68">
        <f>SUM(I78:L78)</f>
        <v>0</v>
      </c>
    </row>
    <row r="79" spans="1:13" ht="35.25" customHeight="1" outlineLevel="1" thickBot="1" x14ac:dyDescent="0.3">
      <c r="A79" s="443" t="s">
        <v>51</v>
      </c>
      <c r="B79" s="381"/>
      <c r="C79" s="69" t="s">
        <v>36</v>
      </c>
      <c r="D79" s="365" t="s">
        <v>32</v>
      </c>
      <c r="E79" s="365"/>
      <c r="F79" s="365"/>
      <c r="G79" s="366"/>
      <c r="H79" s="172" t="s">
        <v>85</v>
      </c>
      <c r="I79" s="72">
        <f>I80+I81+I82+I83+I84+I85+I86+I87+I88+I89+I90+I91+I92+I93+I94+I95+I96+I97+I98+I99+I100+I101+I102+I103+I104+I105+I106+I107+I108</f>
        <v>0</v>
      </c>
      <c r="J79" s="123">
        <f>J80+J81+J82+J83+J84+J85+J86+J87+J88+J89+J90+J91+J92+J93+J94+J95+J96+J97+J98+J99+J100+J101+J102+J103+J104+J105+J106+J107+J108</f>
        <v>0</v>
      </c>
      <c r="K79" s="123">
        <f>K80+K81+K82+K83+K84+K85+K86+K87+K88+K89+K90+K91+K92+K93+K94+K95+K96+K97+K98+K99+K100+K101+K102+K103+K104+K105+K106+K107+K108</f>
        <v>0</v>
      </c>
      <c r="L79" s="123">
        <f>L80+L81+L82+L83+L84+L85+L86+L87+L88+L89+L90+L91+L92+L93+L94+L95+L96+L97+L98+L99+L100+L101+L102+L103+L104+L105+L106+L107+L108</f>
        <v>0</v>
      </c>
      <c r="M79" s="73">
        <f>M80+M81+M82+M83+M84+M85+M86+M87+M88+M89+M90+M91+M92+M93+M94+M95+M96+M97+M98+M99+M100+M101+M102+M103+M104+M105+M106+M107+M108</f>
        <v>0</v>
      </c>
    </row>
    <row r="80" spans="1:13" ht="16.5" outlineLevel="1" thickBot="1" x14ac:dyDescent="0.3">
      <c r="A80" s="74">
        <v>1</v>
      </c>
      <c r="B80" s="75" t="s">
        <v>86</v>
      </c>
      <c r="C80" s="76">
        <f t="shared" ref="C80:C108" si="9">SUM(D80:G80)</f>
        <v>1410</v>
      </c>
      <c r="D80" s="77">
        <f>[1]ПВР_осн_деньги!F174</f>
        <v>282</v>
      </c>
      <c r="E80" s="78">
        <f>[1]ПВР_осн_деньги!G174</f>
        <v>423</v>
      </c>
      <c r="F80" s="78">
        <f>[1]ПВР_осн_деньги!H174</f>
        <v>423</v>
      </c>
      <c r="G80" s="79">
        <f>[1]ПВР_осн_деньги!I174</f>
        <v>282</v>
      </c>
      <c r="H80" s="173"/>
      <c r="I80" s="77">
        <f t="shared" ref="I80:L108" si="10">$H80*D80</f>
        <v>0</v>
      </c>
      <c r="J80" s="78">
        <f t="shared" si="10"/>
        <v>0</v>
      </c>
      <c r="K80" s="78">
        <f t="shared" si="10"/>
        <v>0</v>
      </c>
      <c r="L80" s="78">
        <f t="shared" si="10"/>
        <v>0</v>
      </c>
      <c r="M80" s="79">
        <f t="shared" ref="M80:M113" si="11">SUM(I80:L80)</f>
        <v>0</v>
      </c>
    </row>
    <row r="81" spans="1:13" ht="16.5" outlineLevel="1" thickBot="1" x14ac:dyDescent="0.3">
      <c r="A81" s="81">
        <v>2</v>
      </c>
      <c r="B81" s="82" t="s">
        <v>87</v>
      </c>
      <c r="C81" s="83">
        <f t="shared" si="9"/>
        <v>150</v>
      </c>
      <c r="D81" s="84">
        <f>[1]ПВР_осн_деньги!F178</f>
        <v>30</v>
      </c>
      <c r="E81" s="85">
        <f>[1]ПВР_осн_деньги!G178</f>
        <v>45</v>
      </c>
      <c r="F81" s="85">
        <f>[1]ПВР_осн_деньги!H178</f>
        <v>45</v>
      </c>
      <c r="G81" s="86">
        <f>[1]ПВР_осн_деньги!I178</f>
        <v>30</v>
      </c>
      <c r="H81" s="173"/>
      <c r="I81" s="84">
        <f t="shared" si="10"/>
        <v>0</v>
      </c>
      <c r="J81" s="85">
        <f t="shared" si="10"/>
        <v>0</v>
      </c>
      <c r="K81" s="85">
        <f t="shared" si="10"/>
        <v>0</v>
      </c>
      <c r="L81" s="85">
        <f t="shared" si="10"/>
        <v>0</v>
      </c>
      <c r="M81" s="86">
        <f t="shared" si="11"/>
        <v>0</v>
      </c>
    </row>
    <row r="82" spans="1:13" ht="16.5" outlineLevel="1" thickBot="1" x14ac:dyDescent="0.3">
      <c r="A82" s="81">
        <v>3</v>
      </c>
      <c r="B82" s="82" t="s">
        <v>88</v>
      </c>
      <c r="C82" s="83">
        <f t="shared" si="9"/>
        <v>900</v>
      </c>
      <c r="D82" s="84">
        <f>[1]ПВР_осн_деньги!F182</f>
        <v>180</v>
      </c>
      <c r="E82" s="85">
        <f>[1]ПВР_осн_деньги!G182</f>
        <v>270</v>
      </c>
      <c r="F82" s="85">
        <f>[1]ПВР_осн_деньги!H182</f>
        <v>270</v>
      </c>
      <c r="G82" s="86">
        <f>[1]ПВР_осн_деньги!I182</f>
        <v>180</v>
      </c>
      <c r="H82" s="173"/>
      <c r="I82" s="84">
        <f t="shared" si="10"/>
        <v>0</v>
      </c>
      <c r="J82" s="85">
        <f t="shared" si="10"/>
        <v>0</v>
      </c>
      <c r="K82" s="85">
        <f t="shared" si="10"/>
        <v>0</v>
      </c>
      <c r="L82" s="85">
        <f t="shared" si="10"/>
        <v>0</v>
      </c>
      <c r="M82" s="86">
        <f t="shared" si="11"/>
        <v>0</v>
      </c>
    </row>
    <row r="83" spans="1:13" ht="16.5" outlineLevel="1" thickBot="1" x14ac:dyDescent="0.3">
      <c r="A83" s="81">
        <v>4</v>
      </c>
      <c r="B83" s="82" t="s">
        <v>89</v>
      </c>
      <c r="C83" s="83">
        <f t="shared" si="9"/>
        <v>150</v>
      </c>
      <c r="D83" s="84">
        <f>[1]ПВР_осн_деньги!F186</f>
        <v>30</v>
      </c>
      <c r="E83" s="85">
        <f>[1]ПВР_осн_деньги!G186</f>
        <v>45</v>
      </c>
      <c r="F83" s="85">
        <f>[1]ПВР_осн_деньги!H186</f>
        <v>45</v>
      </c>
      <c r="G83" s="86">
        <f>[1]ПВР_осн_деньги!I186</f>
        <v>30</v>
      </c>
      <c r="H83" s="173"/>
      <c r="I83" s="84">
        <f t="shared" si="10"/>
        <v>0</v>
      </c>
      <c r="J83" s="85">
        <f t="shared" si="10"/>
        <v>0</v>
      </c>
      <c r="K83" s="85">
        <f t="shared" si="10"/>
        <v>0</v>
      </c>
      <c r="L83" s="85">
        <f t="shared" si="10"/>
        <v>0</v>
      </c>
      <c r="M83" s="86">
        <f t="shared" si="11"/>
        <v>0</v>
      </c>
    </row>
    <row r="84" spans="1:13" ht="16.5" outlineLevel="1" thickBot="1" x14ac:dyDescent="0.3">
      <c r="A84" s="81">
        <v>5</v>
      </c>
      <c r="B84" s="82" t="s">
        <v>90</v>
      </c>
      <c r="C84" s="83">
        <f t="shared" si="9"/>
        <v>1200</v>
      </c>
      <c r="D84" s="84">
        <f>[1]ПВР_осн_деньги!F190</f>
        <v>240</v>
      </c>
      <c r="E84" s="85">
        <f>[1]ПВР_осн_деньги!G190</f>
        <v>360</v>
      </c>
      <c r="F84" s="85">
        <f>[1]ПВР_осн_деньги!H190</f>
        <v>360</v>
      </c>
      <c r="G84" s="86">
        <f>[1]ПВР_осн_деньги!I190</f>
        <v>240</v>
      </c>
      <c r="H84" s="173"/>
      <c r="I84" s="84">
        <f t="shared" si="10"/>
        <v>0</v>
      </c>
      <c r="J84" s="85">
        <f t="shared" si="10"/>
        <v>0</v>
      </c>
      <c r="K84" s="85">
        <f t="shared" si="10"/>
        <v>0</v>
      </c>
      <c r="L84" s="85">
        <f t="shared" si="10"/>
        <v>0</v>
      </c>
      <c r="M84" s="86">
        <f t="shared" si="11"/>
        <v>0</v>
      </c>
    </row>
    <row r="85" spans="1:13" ht="16.5" outlineLevel="1" thickBot="1" x14ac:dyDescent="0.3">
      <c r="A85" s="81">
        <v>6</v>
      </c>
      <c r="B85" s="82" t="s">
        <v>91</v>
      </c>
      <c r="C85" s="83">
        <f t="shared" si="9"/>
        <v>300</v>
      </c>
      <c r="D85" s="84">
        <f>[1]ПВР_осн_деньги!F194</f>
        <v>60</v>
      </c>
      <c r="E85" s="85">
        <f>[1]ПВР_осн_деньги!G194</f>
        <v>90</v>
      </c>
      <c r="F85" s="85">
        <f>[1]ПВР_осн_деньги!H194</f>
        <v>90</v>
      </c>
      <c r="G85" s="86">
        <f>[1]ПВР_осн_деньги!I194</f>
        <v>60</v>
      </c>
      <c r="H85" s="173"/>
      <c r="I85" s="84">
        <f t="shared" si="10"/>
        <v>0</v>
      </c>
      <c r="J85" s="85">
        <f t="shared" si="10"/>
        <v>0</v>
      </c>
      <c r="K85" s="85">
        <f t="shared" si="10"/>
        <v>0</v>
      </c>
      <c r="L85" s="85">
        <f t="shared" si="10"/>
        <v>0</v>
      </c>
      <c r="M85" s="86">
        <f t="shared" si="11"/>
        <v>0</v>
      </c>
    </row>
    <row r="86" spans="1:13" ht="16.5" outlineLevel="1" thickBot="1" x14ac:dyDescent="0.3">
      <c r="A86" s="81">
        <v>7</v>
      </c>
      <c r="B86" s="82" t="s">
        <v>92</v>
      </c>
      <c r="C86" s="83">
        <f t="shared" si="9"/>
        <v>600</v>
      </c>
      <c r="D86" s="84">
        <f>[1]ПВР_осн_деньги!F198</f>
        <v>120</v>
      </c>
      <c r="E86" s="85">
        <f>[1]ПВР_осн_деньги!G198</f>
        <v>180</v>
      </c>
      <c r="F86" s="85">
        <f>[1]ПВР_осн_деньги!H198</f>
        <v>180</v>
      </c>
      <c r="G86" s="86">
        <f>[1]ПВР_осн_деньги!I198</f>
        <v>120</v>
      </c>
      <c r="H86" s="173"/>
      <c r="I86" s="84">
        <f t="shared" si="10"/>
        <v>0</v>
      </c>
      <c r="J86" s="85">
        <f t="shared" si="10"/>
        <v>0</v>
      </c>
      <c r="K86" s="85">
        <f t="shared" si="10"/>
        <v>0</v>
      </c>
      <c r="L86" s="85">
        <f t="shared" si="10"/>
        <v>0</v>
      </c>
      <c r="M86" s="86">
        <f t="shared" si="11"/>
        <v>0</v>
      </c>
    </row>
    <row r="87" spans="1:13" ht="16.5" outlineLevel="1" thickBot="1" x14ac:dyDescent="0.3">
      <c r="A87" s="81">
        <v>8</v>
      </c>
      <c r="B87" s="82" t="s">
        <v>93</v>
      </c>
      <c r="C87" s="83">
        <f t="shared" si="9"/>
        <v>150</v>
      </c>
      <c r="D87" s="84">
        <f>[1]ПВР_осн_деньги!F202</f>
        <v>30</v>
      </c>
      <c r="E87" s="85">
        <f>[1]ПВР_осн_деньги!G202</f>
        <v>45</v>
      </c>
      <c r="F87" s="85">
        <f>[1]ПВР_осн_деньги!H202</f>
        <v>45</v>
      </c>
      <c r="G87" s="86">
        <f>[1]ПВР_осн_деньги!I202</f>
        <v>30</v>
      </c>
      <c r="H87" s="173"/>
      <c r="I87" s="84">
        <f t="shared" si="10"/>
        <v>0</v>
      </c>
      <c r="J87" s="85">
        <f t="shared" si="10"/>
        <v>0</v>
      </c>
      <c r="K87" s="85">
        <f t="shared" si="10"/>
        <v>0</v>
      </c>
      <c r="L87" s="85">
        <f t="shared" si="10"/>
        <v>0</v>
      </c>
      <c r="M87" s="86">
        <f t="shared" si="11"/>
        <v>0</v>
      </c>
    </row>
    <row r="88" spans="1:13" ht="16.5" outlineLevel="1" thickBot="1" x14ac:dyDescent="0.3">
      <c r="A88" s="81">
        <v>9</v>
      </c>
      <c r="B88" s="82" t="s">
        <v>94</v>
      </c>
      <c r="C88" s="83">
        <f t="shared" si="9"/>
        <v>300</v>
      </c>
      <c r="D88" s="84">
        <f>[1]ПВР_осн_деньги!F206</f>
        <v>60</v>
      </c>
      <c r="E88" s="85">
        <f>[1]ПВР_осн_деньги!G206</f>
        <v>90</v>
      </c>
      <c r="F88" s="85">
        <f>[1]ПВР_осн_деньги!H206</f>
        <v>90</v>
      </c>
      <c r="G88" s="86">
        <f>[1]ПВР_осн_деньги!I206</f>
        <v>60</v>
      </c>
      <c r="H88" s="173"/>
      <c r="I88" s="84">
        <f t="shared" si="10"/>
        <v>0</v>
      </c>
      <c r="J88" s="85">
        <f t="shared" si="10"/>
        <v>0</v>
      </c>
      <c r="K88" s="85">
        <f t="shared" si="10"/>
        <v>0</v>
      </c>
      <c r="L88" s="85">
        <f t="shared" si="10"/>
        <v>0</v>
      </c>
      <c r="M88" s="86">
        <f t="shared" si="11"/>
        <v>0</v>
      </c>
    </row>
    <row r="89" spans="1:13" ht="16.5" outlineLevel="1" thickBot="1" x14ac:dyDescent="0.3">
      <c r="A89" s="81">
        <v>10</v>
      </c>
      <c r="B89" s="82" t="s">
        <v>95</v>
      </c>
      <c r="C89" s="83">
        <f t="shared" si="9"/>
        <v>600</v>
      </c>
      <c r="D89" s="84">
        <f>[1]ПВР_осн_деньги!F210</f>
        <v>120</v>
      </c>
      <c r="E89" s="85">
        <f>[1]ПВР_осн_деньги!G210</f>
        <v>180</v>
      </c>
      <c r="F89" s="85">
        <f>[1]ПВР_осн_деньги!H210</f>
        <v>180</v>
      </c>
      <c r="G89" s="86">
        <f>[1]ПВР_осн_деньги!I210</f>
        <v>120</v>
      </c>
      <c r="H89" s="173"/>
      <c r="I89" s="84">
        <f t="shared" si="10"/>
        <v>0</v>
      </c>
      <c r="J89" s="85">
        <f t="shared" si="10"/>
        <v>0</v>
      </c>
      <c r="K89" s="85">
        <f t="shared" si="10"/>
        <v>0</v>
      </c>
      <c r="L89" s="85">
        <f t="shared" si="10"/>
        <v>0</v>
      </c>
      <c r="M89" s="86">
        <f t="shared" si="11"/>
        <v>0</v>
      </c>
    </row>
    <row r="90" spans="1:13" ht="16.5" outlineLevel="1" thickBot="1" x14ac:dyDescent="0.3">
      <c r="A90" s="81">
        <v>11</v>
      </c>
      <c r="B90" s="82" t="s">
        <v>96</v>
      </c>
      <c r="C90" s="83">
        <f t="shared" si="9"/>
        <v>600</v>
      </c>
      <c r="D90" s="84">
        <f>[1]ПВР_осн_деньги!F214</f>
        <v>120</v>
      </c>
      <c r="E90" s="85">
        <f>[1]ПВР_осн_деньги!G214</f>
        <v>180</v>
      </c>
      <c r="F90" s="85">
        <f>[1]ПВР_осн_деньги!H214</f>
        <v>180</v>
      </c>
      <c r="G90" s="86">
        <f>[1]ПВР_осн_деньги!I214</f>
        <v>120</v>
      </c>
      <c r="H90" s="173"/>
      <c r="I90" s="84">
        <f t="shared" si="10"/>
        <v>0</v>
      </c>
      <c r="J90" s="85">
        <f t="shared" si="10"/>
        <v>0</v>
      </c>
      <c r="K90" s="85">
        <f t="shared" si="10"/>
        <v>0</v>
      </c>
      <c r="L90" s="85">
        <f t="shared" si="10"/>
        <v>0</v>
      </c>
      <c r="M90" s="86">
        <f t="shared" si="11"/>
        <v>0</v>
      </c>
    </row>
    <row r="91" spans="1:13" ht="16.5" outlineLevel="1" thickBot="1" x14ac:dyDescent="0.3">
      <c r="A91" s="81">
        <v>12</v>
      </c>
      <c r="B91" s="82" t="s">
        <v>97</v>
      </c>
      <c r="C91" s="83">
        <f t="shared" si="9"/>
        <v>600</v>
      </c>
      <c r="D91" s="84">
        <f>[1]ПВР_осн_деньги!F218</f>
        <v>120</v>
      </c>
      <c r="E91" s="85">
        <f>[1]ПВР_осн_деньги!G218</f>
        <v>180</v>
      </c>
      <c r="F91" s="85">
        <f>[1]ПВР_осн_деньги!H218</f>
        <v>180</v>
      </c>
      <c r="G91" s="86">
        <f>[1]ПВР_осн_деньги!I218</f>
        <v>120</v>
      </c>
      <c r="H91" s="173"/>
      <c r="I91" s="84">
        <f t="shared" si="10"/>
        <v>0</v>
      </c>
      <c r="J91" s="85">
        <f t="shared" si="10"/>
        <v>0</v>
      </c>
      <c r="K91" s="85">
        <f t="shared" si="10"/>
        <v>0</v>
      </c>
      <c r="L91" s="85">
        <f t="shared" si="10"/>
        <v>0</v>
      </c>
      <c r="M91" s="86">
        <f t="shared" si="11"/>
        <v>0</v>
      </c>
    </row>
    <row r="92" spans="1:13" ht="16.5" outlineLevel="1" thickBot="1" x14ac:dyDescent="0.3">
      <c r="A92" s="81">
        <v>13</v>
      </c>
      <c r="B92" s="82" t="s">
        <v>98</v>
      </c>
      <c r="C92" s="83">
        <f t="shared" si="9"/>
        <v>900</v>
      </c>
      <c r="D92" s="84">
        <f>[1]ПВР_осн_деньги!F222</f>
        <v>180</v>
      </c>
      <c r="E92" s="85">
        <f>[1]ПВР_осн_деньги!G222</f>
        <v>270</v>
      </c>
      <c r="F92" s="85">
        <f>[1]ПВР_осн_деньги!H222</f>
        <v>270</v>
      </c>
      <c r="G92" s="86">
        <f>[1]ПВР_осн_деньги!I222</f>
        <v>180</v>
      </c>
      <c r="H92" s="173"/>
      <c r="I92" s="84">
        <f t="shared" si="10"/>
        <v>0</v>
      </c>
      <c r="J92" s="85">
        <f t="shared" si="10"/>
        <v>0</v>
      </c>
      <c r="K92" s="85">
        <f t="shared" si="10"/>
        <v>0</v>
      </c>
      <c r="L92" s="85">
        <f t="shared" si="10"/>
        <v>0</v>
      </c>
      <c r="M92" s="86">
        <f t="shared" si="11"/>
        <v>0</v>
      </c>
    </row>
    <row r="93" spans="1:13" ht="16.5" outlineLevel="1" thickBot="1" x14ac:dyDescent="0.3">
      <c r="A93" s="81">
        <v>14</v>
      </c>
      <c r="B93" s="82" t="s">
        <v>99</v>
      </c>
      <c r="C93" s="83">
        <f t="shared" si="9"/>
        <v>3516</v>
      </c>
      <c r="D93" s="84">
        <f>[1]ПВР_осн_деньги!F226</f>
        <v>703</v>
      </c>
      <c r="E93" s="85">
        <f>[1]ПВР_осн_деньги!G226</f>
        <v>1055</v>
      </c>
      <c r="F93" s="85">
        <f>[1]ПВР_осн_деньги!H226</f>
        <v>1055</v>
      </c>
      <c r="G93" s="86">
        <f>[1]ПВР_осн_деньги!I226</f>
        <v>703</v>
      </c>
      <c r="H93" s="173"/>
      <c r="I93" s="84">
        <f t="shared" si="10"/>
        <v>0</v>
      </c>
      <c r="J93" s="85">
        <f t="shared" si="10"/>
        <v>0</v>
      </c>
      <c r="K93" s="85">
        <f t="shared" si="10"/>
        <v>0</v>
      </c>
      <c r="L93" s="85">
        <f t="shared" si="10"/>
        <v>0</v>
      </c>
      <c r="M93" s="86">
        <f t="shared" si="11"/>
        <v>0</v>
      </c>
    </row>
    <row r="94" spans="1:13" ht="16.5" outlineLevel="1" thickBot="1" x14ac:dyDescent="0.3">
      <c r="A94" s="81">
        <v>15</v>
      </c>
      <c r="B94" s="82" t="s">
        <v>100</v>
      </c>
      <c r="C94" s="83">
        <f t="shared" si="9"/>
        <v>976</v>
      </c>
      <c r="D94" s="84">
        <f>[1]ПВР_осн_деньги!F230</f>
        <v>195</v>
      </c>
      <c r="E94" s="85">
        <f>[1]ПВР_осн_деньги!G230</f>
        <v>293</v>
      </c>
      <c r="F94" s="85">
        <f>[1]ПВР_осн_деньги!H230</f>
        <v>293</v>
      </c>
      <c r="G94" s="86">
        <f>[1]ПВР_осн_деньги!I230</f>
        <v>195</v>
      </c>
      <c r="H94" s="173"/>
      <c r="I94" s="84">
        <f t="shared" si="10"/>
        <v>0</v>
      </c>
      <c r="J94" s="85">
        <f t="shared" si="10"/>
        <v>0</v>
      </c>
      <c r="K94" s="85">
        <f t="shared" si="10"/>
        <v>0</v>
      </c>
      <c r="L94" s="85">
        <f t="shared" si="10"/>
        <v>0</v>
      </c>
      <c r="M94" s="86">
        <f t="shared" si="11"/>
        <v>0</v>
      </c>
    </row>
    <row r="95" spans="1:13" ht="16.5" outlineLevel="1" thickBot="1" x14ac:dyDescent="0.3">
      <c r="A95" s="81">
        <v>16</v>
      </c>
      <c r="B95" s="82" t="s">
        <v>101</v>
      </c>
      <c r="C95" s="83">
        <f t="shared" si="9"/>
        <v>300</v>
      </c>
      <c r="D95" s="84">
        <f>[1]ПВР_осн_деньги!F234</f>
        <v>60</v>
      </c>
      <c r="E95" s="85">
        <f>[1]ПВР_осн_деньги!G234</f>
        <v>90</v>
      </c>
      <c r="F95" s="85">
        <f>[1]ПВР_осн_деньги!H234</f>
        <v>90</v>
      </c>
      <c r="G95" s="86">
        <f>[1]ПВР_осн_деньги!I234</f>
        <v>60</v>
      </c>
      <c r="H95" s="173"/>
      <c r="I95" s="84">
        <f t="shared" si="10"/>
        <v>0</v>
      </c>
      <c r="J95" s="85">
        <f t="shared" si="10"/>
        <v>0</v>
      </c>
      <c r="K95" s="85">
        <f t="shared" si="10"/>
        <v>0</v>
      </c>
      <c r="L95" s="85">
        <f t="shared" si="10"/>
        <v>0</v>
      </c>
      <c r="M95" s="86">
        <f t="shared" si="11"/>
        <v>0</v>
      </c>
    </row>
    <row r="96" spans="1:13" ht="16.5" outlineLevel="1" thickBot="1" x14ac:dyDescent="0.3">
      <c r="A96" s="81">
        <v>17</v>
      </c>
      <c r="B96" s="82" t="s">
        <v>102</v>
      </c>
      <c r="C96" s="83">
        <f t="shared" si="9"/>
        <v>3564</v>
      </c>
      <c r="D96" s="84">
        <f>[1]ПВР_осн_деньги!F238</f>
        <v>713</v>
      </c>
      <c r="E96" s="85">
        <f>[1]ПВР_осн_деньги!G238</f>
        <v>1069</v>
      </c>
      <c r="F96" s="85">
        <f>[1]ПВР_осн_деньги!H238</f>
        <v>1069</v>
      </c>
      <c r="G96" s="86">
        <f>[1]ПВР_осн_деньги!I238</f>
        <v>713</v>
      </c>
      <c r="H96" s="173"/>
      <c r="I96" s="84">
        <f t="shared" si="10"/>
        <v>0</v>
      </c>
      <c r="J96" s="85">
        <f t="shared" si="10"/>
        <v>0</v>
      </c>
      <c r="K96" s="85">
        <f t="shared" si="10"/>
        <v>0</v>
      </c>
      <c r="L96" s="85">
        <f t="shared" si="10"/>
        <v>0</v>
      </c>
      <c r="M96" s="86">
        <f t="shared" si="11"/>
        <v>0</v>
      </c>
    </row>
    <row r="97" spans="1:13" ht="16.5" outlineLevel="1" thickBot="1" x14ac:dyDescent="0.3">
      <c r="A97" s="81">
        <v>18</v>
      </c>
      <c r="B97" s="82" t="s">
        <v>103</v>
      </c>
      <c r="C97" s="83">
        <f t="shared" si="9"/>
        <v>3184</v>
      </c>
      <c r="D97" s="84">
        <f>[1]ПВР_осн_деньги!F242</f>
        <v>637</v>
      </c>
      <c r="E97" s="85">
        <f>[1]ПВР_осн_деньги!G242</f>
        <v>955</v>
      </c>
      <c r="F97" s="85">
        <f>[1]ПВР_осн_деньги!H242</f>
        <v>955</v>
      </c>
      <c r="G97" s="86">
        <f>[1]ПВР_осн_деньги!I242</f>
        <v>637</v>
      </c>
      <c r="H97" s="173"/>
      <c r="I97" s="84">
        <f t="shared" si="10"/>
        <v>0</v>
      </c>
      <c r="J97" s="85">
        <f t="shared" si="10"/>
        <v>0</v>
      </c>
      <c r="K97" s="85">
        <f t="shared" si="10"/>
        <v>0</v>
      </c>
      <c r="L97" s="85">
        <f t="shared" si="10"/>
        <v>0</v>
      </c>
      <c r="M97" s="86">
        <f t="shared" si="11"/>
        <v>0</v>
      </c>
    </row>
    <row r="98" spans="1:13" ht="16.5" outlineLevel="1" thickBot="1" x14ac:dyDescent="0.3">
      <c r="A98" s="81">
        <v>19</v>
      </c>
      <c r="B98" s="82" t="s">
        <v>104</v>
      </c>
      <c r="C98" s="83">
        <f t="shared" si="9"/>
        <v>150</v>
      </c>
      <c r="D98" s="84">
        <f>[1]ПВР_осн_деньги!F246</f>
        <v>30</v>
      </c>
      <c r="E98" s="85">
        <f>[1]ПВР_осн_деньги!G246</f>
        <v>45</v>
      </c>
      <c r="F98" s="85">
        <f>[1]ПВР_осн_деньги!H246</f>
        <v>45</v>
      </c>
      <c r="G98" s="86">
        <f>[1]ПВР_осн_деньги!I246</f>
        <v>30</v>
      </c>
      <c r="H98" s="173"/>
      <c r="I98" s="84">
        <f t="shared" si="10"/>
        <v>0</v>
      </c>
      <c r="J98" s="85">
        <f t="shared" si="10"/>
        <v>0</v>
      </c>
      <c r="K98" s="85">
        <f t="shared" si="10"/>
        <v>0</v>
      </c>
      <c r="L98" s="85">
        <f t="shared" si="10"/>
        <v>0</v>
      </c>
      <c r="M98" s="86">
        <f t="shared" si="11"/>
        <v>0</v>
      </c>
    </row>
    <row r="99" spans="1:13" ht="16.5" outlineLevel="1" thickBot="1" x14ac:dyDescent="0.3">
      <c r="A99" s="81">
        <v>20</v>
      </c>
      <c r="B99" s="82" t="s">
        <v>105</v>
      </c>
      <c r="C99" s="83">
        <f t="shared" si="9"/>
        <v>150</v>
      </c>
      <c r="D99" s="84">
        <f>[1]ПВР_осн_деньги!F250</f>
        <v>30</v>
      </c>
      <c r="E99" s="85">
        <f>[1]ПВР_осн_деньги!G250</f>
        <v>45</v>
      </c>
      <c r="F99" s="85">
        <f>[1]ПВР_осн_деньги!H250</f>
        <v>45</v>
      </c>
      <c r="G99" s="86">
        <f>[1]ПВР_осн_деньги!I250</f>
        <v>30</v>
      </c>
      <c r="H99" s="173"/>
      <c r="I99" s="84">
        <f t="shared" si="10"/>
        <v>0</v>
      </c>
      <c r="J99" s="85">
        <f t="shared" si="10"/>
        <v>0</v>
      </c>
      <c r="K99" s="85">
        <f t="shared" si="10"/>
        <v>0</v>
      </c>
      <c r="L99" s="85">
        <f t="shared" si="10"/>
        <v>0</v>
      </c>
      <c r="M99" s="86">
        <f t="shared" si="11"/>
        <v>0</v>
      </c>
    </row>
    <row r="100" spans="1:13" ht="16.5" outlineLevel="1" thickBot="1" x14ac:dyDescent="0.3">
      <c r="A100" s="81">
        <v>21</v>
      </c>
      <c r="B100" s="82" t="s">
        <v>106</v>
      </c>
      <c r="C100" s="83">
        <f t="shared" si="9"/>
        <v>900</v>
      </c>
      <c r="D100" s="84">
        <f>[1]ПВР_осн_деньги!F254</f>
        <v>180</v>
      </c>
      <c r="E100" s="85">
        <f>[1]ПВР_осн_деньги!G254</f>
        <v>270</v>
      </c>
      <c r="F100" s="85">
        <f>[1]ПВР_осн_деньги!H254</f>
        <v>270</v>
      </c>
      <c r="G100" s="86">
        <f>[1]ПВР_осн_деньги!I254</f>
        <v>180</v>
      </c>
      <c r="H100" s="173"/>
      <c r="I100" s="84">
        <f t="shared" si="10"/>
        <v>0</v>
      </c>
      <c r="J100" s="85">
        <f t="shared" si="10"/>
        <v>0</v>
      </c>
      <c r="K100" s="85">
        <f t="shared" si="10"/>
        <v>0</v>
      </c>
      <c r="L100" s="85">
        <f t="shared" si="10"/>
        <v>0</v>
      </c>
      <c r="M100" s="86">
        <f t="shared" si="11"/>
        <v>0</v>
      </c>
    </row>
    <row r="101" spans="1:13" ht="16.5" outlineLevel="1" thickBot="1" x14ac:dyDescent="0.3">
      <c r="A101" s="81">
        <v>22</v>
      </c>
      <c r="B101" s="82" t="s">
        <v>107</v>
      </c>
      <c r="C101" s="83">
        <f t="shared" si="9"/>
        <v>600</v>
      </c>
      <c r="D101" s="84">
        <f>[1]ПВР_осн_деньги!F258</f>
        <v>120</v>
      </c>
      <c r="E101" s="85">
        <f>[1]ПВР_осн_деньги!G258</f>
        <v>180</v>
      </c>
      <c r="F101" s="85">
        <f>[1]ПВР_осн_деньги!H258</f>
        <v>180</v>
      </c>
      <c r="G101" s="86">
        <f>[1]ПВР_осн_деньги!I258</f>
        <v>120</v>
      </c>
      <c r="H101" s="173"/>
      <c r="I101" s="84">
        <f t="shared" si="10"/>
        <v>0</v>
      </c>
      <c r="J101" s="85">
        <f t="shared" si="10"/>
        <v>0</v>
      </c>
      <c r="K101" s="85">
        <f t="shared" si="10"/>
        <v>0</v>
      </c>
      <c r="L101" s="85">
        <f t="shared" si="10"/>
        <v>0</v>
      </c>
      <c r="M101" s="86">
        <f t="shared" si="11"/>
        <v>0</v>
      </c>
    </row>
    <row r="102" spans="1:13" ht="16.5" outlineLevel="1" thickBot="1" x14ac:dyDescent="0.3">
      <c r="A102" s="81">
        <v>23</v>
      </c>
      <c r="B102" s="82" t="s">
        <v>108</v>
      </c>
      <c r="C102" s="83">
        <f t="shared" si="9"/>
        <v>1104</v>
      </c>
      <c r="D102" s="84">
        <f>[1]ПВР_осн_деньги!F262</f>
        <v>221</v>
      </c>
      <c r="E102" s="85">
        <f>[1]ПВР_осн_деньги!G262</f>
        <v>331</v>
      </c>
      <c r="F102" s="85">
        <f>[1]ПВР_осн_деньги!H262</f>
        <v>331</v>
      </c>
      <c r="G102" s="86">
        <f>[1]ПВР_осн_деньги!I262</f>
        <v>221</v>
      </c>
      <c r="H102" s="173"/>
      <c r="I102" s="84">
        <f t="shared" si="10"/>
        <v>0</v>
      </c>
      <c r="J102" s="85">
        <f t="shared" si="10"/>
        <v>0</v>
      </c>
      <c r="K102" s="85">
        <f t="shared" si="10"/>
        <v>0</v>
      </c>
      <c r="L102" s="85">
        <f t="shared" si="10"/>
        <v>0</v>
      </c>
      <c r="M102" s="86">
        <f t="shared" si="11"/>
        <v>0</v>
      </c>
    </row>
    <row r="103" spans="1:13" ht="16.5" outlineLevel="1" thickBot="1" x14ac:dyDescent="0.3">
      <c r="A103" s="81">
        <v>24</v>
      </c>
      <c r="B103" s="82" t="s">
        <v>109</v>
      </c>
      <c r="C103" s="83">
        <f t="shared" si="9"/>
        <v>450</v>
      </c>
      <c r="D103" s="84">
        <f>[1]ПВР_осн_деньги!F266</f>
        <v>90</v>
      </c>
      <c r="E103" s="85">
        <f>[1]ПВР_осн_деньги!G266</f>
        <v>135</v>
      </c>
      <c r="F103" s="85">
        <f>[1]ПВР_осн_деньги!H266</f>
        <v>135</v>
      </c>
      <c r="G103" s="86">
        <f>[1]ПВР_осн_деньги!I266</f>
        <v>90</v>
      </c>
      <c r="H103" s="173"/>
      <c r="I103" s="84">
        <f t="shared" si="10"/>
        <v>0</v>
      </c>
      <c r="J103" s="85">
        <f t="shared" si="10"/>
        <v>0</v>
      </c>
      <c r="K103" s="85">
        <f t="shared" si="10"/>
        <v>0</v>
      </c>
      <c r="L103" s="85">
        <f t="shared" si="10"/>
        <v>0</v>
      </c>
      <c r="M103" s="86">
        <f t="shared" si="11"/>
        <v>0</v>
      </c>
    </row>
    <row r="104" spans="1:13" ht="16.5" outlineLevel="1" thickBot="1" x14ac:dyDescent="0.3">
      <c r="A104" s="81">
        <v>25</v>
      </c>
      <c r="B104" s="82" t="s">
        <v>110</v>
      </c>
      <c r="C104" s="83">
        <f t="shared" si="9"/>
        <v>960</v>
      </c>
      <c r="D104" s="84">
        <f>[1]ПВР_осн_деньги!F270</f>
        <v>192</v>
      </c>
      <c r="E104" s="85">
        <f>[1]ПВР_осн_деньги!G270</f>
        <v>288</v>
      </c>
      <c r="F104" s="85">
        <f>[1]ПВР_осн_деньги!H270</f>
        <v>288</v>
      </c>
      <c r="G104" s="86">
        <f>[1]ПВР_осн_деньги!I270</f>
        <v>192</v>
      </c>
      <c r="H104" s="173"/>
      <c r="I104" s="84">
        <f t="shared" si="10"/>
        <v>0</v>
      </c>
      <c r="J104" s="85">
        <f t="shared" si="10"/>
        <v>0</v>
      </c>
      <c r="K104" s="85">
        <f t="shared" si="10"/>
        <v>0</v>
      </c>
      <c r="L104" s="85">
        <f t="shared" si="10"/>
        <v>0</v>
      </c>
      <c r="M104" s="86">
        <f t="shared" si="11"/>
        <v>0</v>
      </c>
    </row>
    <row r="105" spans="1:13" ht="16.5" outlineLevel="1" thickBot="1" x14ac:dyDescent="0.3">
      <c r="A105" s="81">
        <v>26</v>
      </c>
      <c r="B105" s="82" t="s">
        <v>111</v>
      </c>
      <c r="C105" s="83">
        <f t="shared" si="9"/>
        <v>1014</v>
      </c>
      <c r="D105" s="84">
        <f>[1]ПВР_осн_деньги!F274</f>
        <v>203</v>
      </c>
      <c r="E105" s="85">
        <f>[1]ПВР_осн_деньги!G274</f>
        <v>304</v>
      </c>
      <c r="F105" s="85">
        <f>[1]ПВР_осн_деньги!H274</f>
        <v>304</v>
      </c>
      <c r="G105" s="86">
        <f>[1]ПВР_осн_деньги!I274</f>
        <v>203</v>
      </c>
      <c r="H105" s="173"/>
      <c r="I105" s="84">
        <f t="shared" si="10"/>
        <v>0</v>
      </c>
      <c r="J105" s="85">
        <f t="shared" si="10"/>
        <v>0</v>
      </c>
      <c r="K105" s="85">
        <f t="shared" si="10"/>
        <v>0</v>
      </c>
      <c r="L105" s="85">
        <f t="shared" si="10"/>
        <v>0</v>
      </c>
      <c r="M105" s="86">
        <f t="shared" si="11"/>
        <v>0</v>
      </c>
    </row>
    <row r="106" spans="1:13" ht="16.5" outlineLevel="1" thickBot="1" x14ac:dyDescent="0.3">
      <c r="A106" s="81">
        <v>27</v>
      </c>
      <c r="B106" s="82" t="s">
        <v>112</v>
      </c>
      <c r="C106" s="83">
        <f t="shared" si="9"/>
        <v>210</v>
      </c>
      <c r="D106" s="84">
        <f>[1]ПВР_осн_деньги!F278</f>
        <v>42</v>
      </c>
      <c r="E106" s="85">
        <f>[1]ПВР_осн_деньги!G278</f>
        <v>63</v>
      </c>
      <c r="F106" s="85">
        <f>[1]ПВР_осн_деньги!H278</f>
        <v>63</v>
      </c>
      <c r="G106" s="86">
        <f>[1]ПВР_осн_деньги!I278</f>
        <v>42</v>
      </c>
      <c r="H106" s="173"/>
      <c r="I106" s="84">
        <f t="shared" si="10"/>
        <v>0</v>
      </c>
      <c r="J106" s="85">
        <f t="shared" si="10"/>
        <v>0</v>
      </c>
      <c r="K106" s="85">
        <f t="shared" si="10"/>
        <v>0</v>
      </c>
      <c r="L106" s="85">
        <f t="shared" si="10"/>
        <v>0</v>
      </c>
      <c r="M106" s="86">
        <f t="shared" si="11"/>
        <v>0</v>
      </c>
    </row>
    <row r="107" spans="1:13" ht="16.5" outlineLevel="1" thickBot="1" x14ac:dyDescent="0.3">
      <c r="A107" s="81">
        <v>28</v>
      </c>
      <c r="B107" s="82" t="s">
        <v>113</v>
      </c>
      <c r="C107" s="83">
        <f t="shared" si="9"/>
        <v>960</v>
      </c>
      <c r="D107" s="84">
        <f>[1]ПВР_осн_деньги!F282</f>
        <v>192</v>
      </c>
      <c r="E107" s="85">
        <f>[1]ПВР_осн_деньги!G282</f>
        <v>288</v>
      </c>
      <c r="F107" s="85">
        <f>[1]ПВР_осн_деньги!H282</f>
        <v>288</v>
      </c>
      <c r="G107" s="86">
        <f>[1]ПВР_осн_деньги!I282</f>
        <v>192</v>
      </c>
      <c r="H107" s="173"/>
      <c r="I107" s="84">
        <f t="shared" si="10"/>
        <v>0</v>
      </c>
      <c r="J107" s="85">
        <f t="shared" si="10"/>
        <v>0</v>
      </c>
      <c r="K107" s="85">
        <f t="shared" si="10"/>
        <v>0</v>
      </c>
      <c r="L107" s="85">
        <f t="shared" si="10"/>
        <v>0</v>
      </c>
      <c r="M107" s="86">
        <f t="shared" si="11"/>
        <v>0</v>
      </c>
    </row>
    <row r="108" spans="1:13" ht="16.5" outlineLevel="1" thickBot="1" x14ac:dyDescent="0.3">
      <c r="A108" s="153">
        <v>29</v>
      </c>
      <c r="B108" s="154" t="s">
        <v>114</v>
      </c>
      <c r="C108" s="174">
        <f t="shared" si="9"/>
        <v>210</v>
      </c>
      <c r="D108" s="90">
        <f>[1]ПВР_осн_деньги!F286</f>
        <v>42</v>
      </c>
      <c r="E108" s="91">
        <f>[1]ПВР_осн_деньги!G286</f>
        <v>63</v>
      </c>
      <c r="F108" s="91">
        <f>[1]ПВР_осн_деньги!H286</f>
        <v>63</v>
      </c>
      <c r="G108" s="92">
        <f>[1]ПВР_осн_деньги!I286</f>
        <v>42</v>
      </c>
      <c r="H108" s="173"/>
      <c r="I108" s="90">
        <f t="shared" si="10"/>
        <v>0</v>
      </c>
      <c r="J108" s="91">
        <f t="shared" si="10"/>
        <v>0</v>
      </c>
      <c r="K108" s="91">
        <f t="shared" si="10"/>
        <v>0</v>
      </c>
      <c r="L108" s="91">
        <f t="shared" si="10"/>
        <v>0</v>
      </c>
      <c r="M108" s="92">
        <f t="shared" si="11"/>
        <v>0</v>
      </c>
    </row>
    <row r="109" spans="1:13" s="4" customFormat="1" ht="35.25" customHeight="1" thickBot="1" x14ac:dyDescent="0.3">
      <c r="A109" s="335"/>
      <c r="B109" s="379" t="s">
        <v>115</v>
      </c>
      <c r="C109" s="380"/>
      <c r="D109" s="380"/>
      <c r="E109" s="380"/>
      <c r="F109" s="380"/>
      <c r="G109" s="381"/>
      <c r="H109" s="175" t="s">
        <v>116</v>
      </c>
      <c r="I109" s="176">
        <f>I74+I50+I31+I17</f>
        <v>99</v>
      </c>
      <c r="J109" s="177">
        <f>J74+J50+J31+J17</f>
        <v>148</v>
      </c>
      <c r="K109" s="177">
        <f>K74+K50+K31+K17</f>
        <v>148</v>
      </c>
      <c r="L109" s="177">
        <f>L74+L50+L31+L17</f>
        <v>100</v>
      </c>
      <c r="M109" s="178">
        <f t="shared" si="11"/>
        <v>495</v>
      </c>
    </row>
    <row r="110" spans="1:13" s="4" customFormat="1" ht="35.25" customHeight="1" thickBot="1" x14ac:dyDescent="0.3">
      <c r="A110" s="335"/>
      <c r="B110" s="379"/>
      <c r="C110" s="380"/>
      <c r="D110" s="380"/>
      <c r="E110" s="380"/>
      <c r="F110" s="380"/>
      <c r="G110" s="381"/>
      <c r="H110" s="179" t="s">
        <v>117</v>
      </c>
      <c r="I110" s="54">
        <f>I18+I34+I51+I77</f>
        <v>0</v>
      </c>
      <c r="J110" s="55">
        <f>J18+J34+J51+J77</f>
        <v>0</v>
      </c>
      <c r="K110" s="55">
        <f>K18+K34+K51+K77</f>
        <v>0</v>
      </c>
      <c r="L110" s="55">
        <f>L18+L34+L51+L77</f>
        <v>0</v>
      </c>
      <c r="M110" s="56">
        <f t="shared" si="11"/>
        <v>0</v>
      </c>
    </row>
    <row r="111" spans="1:13" s="4" customFormat="1" ht="35.25" customHeight="1" thickBot="1" x14ac:dyDescent="0.3">
      <c r="A111" s="335"/>
      <c r="B111" s="379"/>
      <c r="C111" s="380"/>
      <c r="D111" s="380"/>
      <c r="E111" s="380"/>
      <c r="F111" s="380"/>
      <c r="G111" s="381"/>
      <c r="H111" s="180" t="s">
        <v>118</v>
      </c>
      <c r="I111" s="181">
        <f>D78+D52+D35+D19</f>
        <v>6158</v>
      </c>
      <c r="J111" s="182">
        <f>E78+E52+E35+E19</f>
        <v>9233</v>
      </c>
      <c r="K111" s="182">
        <f>F78+F52+F35+F19</f>
        <v>9233</v>
      </c>
      <c r="L111" s="182">
        <f>G78+G52+G35+G19</f>
        <v>6157</v>
      </c>
      <c r="M111" s="183">
        <f t="shared" si="11"/>
        <v>30781</v>
      </c>
    </row>
    <row r="112" spans="1:13" s="4" customFormat="1" ht="35.25" customHeight="1" thickBot="1" x14ac:dyDescent="0.3">
      <c r="A112" s="335"/>
      <c r="B112" s="379"/>
      <c r="C112" s="380"/>
      <c r="D112" s="380"/>
      <c r="E112" s="380"/>
      <c r="F112" s="380"/>
      <c r="G112" s="381"/>
      <c r="H112" s="179" t="s">
        <v>119</v>
      </c>
      <c r="I112" s="54">
        <f>I20+I36+I53+I79</f>
        <v>0</v>
      </c>
      <c r="J112" s="55">
        <f>J20+J36+J53+J79</f>
        <v>0</v>
      </c>
      <c r="K112" s="55">
        <f>K20+K36+K53+K79</f>
        <v>0</v>
      </c>
      <c r="L112" s="55">
        <f>L20+L36+L53+L79</f>
        <v>0</v>
      </c>
      <c r="M112" s="56">
        <f t="shared" si="11"/>
        <v>0</v>
      </c>
    </row>
    <row r="113" spans="1:16" s="4" customFormat="1" ht="31.5" customHeight="1" thickBot="1" x14ac:dyDescent="0.3">
      <c r="A113" s="336"/>
      <c r="B113" s="382"/>
      <c r="C113" s="383"/>
      <c r="D113" s="383"/>
      <c r="E113" s="383"/>
      <c r="F113" s="383"/>
      <c r="G113" s="384"/>
      <c r="H113" s="175" t="s">
        <v>120</v>
      </c>
      <c r="I113" s="184">
        <f>I112+I110</f>
        <v>0</v>
      </c>
      <c r="J113" s="166">
        <f>J112+J110</f>
        <v>0</v>
      </c>
      <c r="K113" s="166">
        <f>K112+K110</f>
        <v>0</v>
      </c>
      <c r="L113" s="166">
        <f>L112+L110</f>
        <v>0</v>
      </c>
      <c r="M113" s="167">
        <f t="shared" si="11"/>
        <v>0</v>
      </c>
      <c r="N113" s="28"/>
      <c r="O113" s="28"/>
      <c r="P113" s="28"/>
    </row>
    <row r="114" spans="1:16" x14ac:dyDescent="0.25">
      <c r="C114" s="10"/>
      <c r="D114" s="10"/>
      <c r="E114" s="10"/>
      <c r="F114" s="10"/>
      <c r="G114" s="10"/>
      <c r="I114" s="19"/>
      <c r="J114" s="19"/>
      <c r="K114" s="19"/>
      <c r="L114" s="19"/>
      <c r="M114" s="19"/>
    </row>
    <row r="115" spans="1:16" s="4" customFormat="1" ht="31.5" customHeight="1" x14ac:dyDescent="0.25">
      <c r="A115" s="7"/>
      <c r="B115" s="414" t="s">
        <v>161</v>
      </c>
      <c r="C115" s="414"/>
      <c r="D115" s="414"/>
      <c r="E115" s="414"/>
      <c r="F115" s="414"/>
      <c r="G115" s="414"/>
      <c r="H115" s="414"/>
      <c r="I115" s="303"/>
      <c r="J115" s="303"/>
      <c r="K115" s="303"/>
      <c r="L115" s="303"/>
      <c r="M115" s="303"/>
    </row>
    <row r="116" spans="1:16" s="4" customFormat="1" ht="79.5" customHeight="1" x14ac:dyDescent="0.25">
      <c r="A116" s="7"/>
      <c r="B116" s="349" t="s">
        <v>16</v>
      </c>
      <c r="C116" s="349"/>
      <c r="D116" s="349"/>
      <c r="E116" s="349"/>
      <c r="F116" s="349"/>
      <c r="G116" s="349"/>
      <c r="H116" s="349"/>
      <c r="I116" s="349"/>
      <c r="J116" s="349"/>
      <c r="K116" s="349"/>
      <c r="L116" s="349"/>
      <c r="M116" s="349"/>
    </row>
    <row r="117" spans="1:16" ht="24" customHeight="1" x14ac:dyDescent="0.25">
      <c r="A117" s="1"/>
      <c r="B117" s="385" t="s">
        <v>17</v>
      </c>
      <c r="C117" s="385"/>
      <c r="D117" s="385"/>
      <c r="E117" s="385"/>
      <c r="F117" s="385"/>
      <c r="G117" s="385"/>
      <c r="H117" s="385"/>
      <c r="I117" s="385"/>
      <c r="J117" s="385"/>
      <c r="K117" s="385"/>
      <c r="L117" s="385"/>
      <c r="M117" s="385"/>
    </row>
    <row r="118" spans="1:16" s="8" customFormat="1" ht="75.75" customHeight="1" x14ac:dyDescent="0.25">
      <c r="A118" s="1"/>
      <c r="B118" s="349" t="s">
        <v>137</v>
      </c>
      <c r="C118" s="349"/>
      <c r="D118" s="349"/>
      <c r="E118" s="349"/>
      <c r="F118" s="349"/>
      <c r="G118" s="349"/>
      <c r="H118" s="349"/>
      <c r="I118" s="349"/>
      <c r="J118" s="349"/>
      <c r="K118" s="349"/>
      <c r="L118" s="349"/>
      <c r="M118" s="349"/>
    </row>
    <row r="119" spans="1:16" ht="28.5" customHeight="1" x14ac:dyDescent="0.25">
      <c r="A119" s="1"/>
      <c r="B119" s="349" t="s">
        <v>18</v>
      </c>
      <c r="C119" s="349"/>
      <c r="D119" s="349"/>
      <c r="E119" s="349"/>
      <c r="F119" s="349"/>
      <c r="G119" s="349"/>
      <c r="H119" s="349"/>
      <c r="I119" s="349"/>
      <c r="J119" s="349"/>
      <c r="K119" s="349"/>
      <c r="L119" s="349"/>
      <c r="M119" s="349"/>
    </row>
    <row r="120" spans="1:16" ht="41.25" customHeight="1" x14ac:dyDescent="0.25">
      <c r="A120" s="1"/>
      <c r="B120" s="349" t="s">
        <v>138</v>
      </c>
      <c r="C120" s="349"/>
      <c r="D120" s="349"/>
      <c r="E120" s="349"/>
      <c r="F120" s="349"/>
      <c r="G120" s="349"/>
      <c r="H120" s="349"/>
      <c r="I120" s="349"/>
      <c r="J120" s="349"/>
      <c r="K120" s="349"/>
      <c r="L120" s="349"/>
      <c r="M120" s="349"/>
    </row>
    <row r="121" spans="1:16" ht="25.5" customHeight="1" x14ac:dyDescent="0.25">
      <c r="A121" s="3"/>
      <c r="B121" s="414" t="s">
        <v>187</v>
      </c>
      <c r="C121" s="414"/>
      <c r="D121" s="414"/>
      <c r="E121" s="414"/>
      <c r="F121" s="414"/>
      <c r="G121" s="414"/>
      <c r="H121" s="414"/>
      <c r="I121" s="414"/>
      <c r="J121" s="414"/>
      <c r="K121" s="414"/>
      <c r="L121" s="414"/>
      <c r="M121" s="414"/>
    </row>
    <row r="122" spans="1:16" ht="39" customHeight="1" x14ac:dyDescent="0.25">
      <c r="A122" s="3"/>
      <c r="B122" s="349" t="s">
        <v>188</v>
      </c>
      <c r="C122" s="349"/>
      <c r="D122" s="349"/>
      <c r="E122" s="349"/>
      <c r="F122" s="349"/>
      <c r="G122" s="349"/>
      <c r="H122" s="349"/>
      <c r="I122" s="349"/>
      <c r="J122" s="349"/>
      <c r="K122" s="349"/>
      <c r="L122" s="349"/>
      <c r="M122" s="349"/>
    </row>
    <row r="123" spans="1:16" ht="39" customHeight="1" x14ac:dyDescent="0.25">
      <c r="A123" s="3"/>
      <c r="B123" s="349" t="s">
        <v>189</v>
      </c>
      <c r="C123" s="349"/>
      <c r="D123" s="349"/>
      <c r="E123" s="349"/>
      <c r="F123" s="349"/>
      <c r="G123" s="349"/>
      <c r="H123" s="349"/>
      <c r="I123" s="349"/>
      <c r="J123" s="349"/>
      <c r="K123" s="349"/>
      <c r="L123" s="349"/>
      <c r="M123" s="349"/>
    </row>
    <row r="124" spans="1:16" s="4" customFormat="1" ht="31.5" customHeight="1" x14ac:dyDescent="0.25">
      <c r="A124" s="7"/>
      <c r="B124" s="400" t="s">
        <v>19</v>
      </c>
      <c r="C124" s="400"/>
      <c r="D124" s="400"/>
      <c r="E124" s="400"/>
      <c r="F124" s="400"/>
      <c r="G124" s="400"/>
      <c r="H124" s="400"/>
      <c r="I124" s="400"/>
      <c r="J124" s="400"/>
      <c r="K124" s="400"/>
      <c r="L124" s="400"/>
      <c r="M124" s="400"/>
    </row>
    <row r="125" spans="1:16" s="9" customFormat="1" ht="18.75" x14ac:dyDescent="0.25">
      <c r="A125" s="24"/>
      <c r="B125" s="399" t="s">
        <v>20</v>
      </c>
      <c r="C125" s="399"/>
      <c r="D125" s="399"/>
      <c r="E125" s="399"/>
      <c r="F125" s="399"/>
      <c r="G125" s="399"/>
      <c r="H125" s="399"/>
      <c r="I125" s="399"/>
      <c r="J125" s="399"/>
      <c r="K125" s="399"/>
      <c r="L125" s="399"/>
      <c r="M125" s="399"/>
    </row>
    <row r="126" spans="1:16" s="9" customFormat="1" ht="24" customHeight="1" x14ac:dyDescent="0.25">
      <c r="A126" s="24"/>
      <c r="B126" s="398" t="s">
        <v>135</v>
      </c>
      <c r="C126" s="398"/>
      <c r="D126" s="398"/>
      <c r="E126" s="398"/>
      <c r="F126" s="398"/>
      <c r="G126" s="398"/>
      <c r="H126" s="398"/>
      <c r="I126" s="398"/>
      <c r="J126" s="398"/>
      <c r="K126" s="398"/>
      <c r="L126" s="398"/>
      <c r="M126" s="398"/>
    </row>
    <row r="127" spans="1:16" s="9" customFormat="1" ht="48.75" customHeight="1" x14ac:dyDescent="0.25">
      <c r="A127" s="24"/>
      <c r="B127" s="398" t="s">
        <v>136</v>
      </c>
      <c r="C127" s="398"/>
      <c r="D127" s="398"/>
      <c r="E127" s="398"/>
      <c r="F127" s="398"/>
      <c r="G127" s="398"/>
      <c r="H127" s="398"/>
      <c r="I127" s="398"/>
      <c r="J127" s="398"/>
      <c r="K127" s="398"/>
      <c r="L127" s="398"/>
      <c r="M127" s="398"/>
    </row>
    <row r="128" spans="1:16" s="9" customFormat="1" ht="39" customHeight="1" x14ac:dyDescent="0.25">
      <c r="A128" s="24"/>
      <c r="B128" s="398" t="s">
        <v>139</v>
      </c>
      <c r="C128" s="398"/>
      <c r="D128" s="398"/>
      <c r="E128" s="398"/>
      <c r="F128" s="398"/>
      <c r="G128" s="398"/>
      <c r="H128" s="398"/>
      <c r="I128" s="398"/>
      <c r="J128" s="398"/>
      <c r="K128" s="398"/>
      <c r="L128" s="398"/>
      <c r="M128" s="398"/>
    </row>
    <row r="129" spans="1:13" s="9" customFormat="1" ht="39" customHeight="1" thickBot="1" x14ac:dyDescent="0.3">
      <c r="A129" s="24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</row>
    <row r="130" spans="1:13" s="9" customFormat="1" ht="39" customHeight="1" x14ac:dyDescent="0.25">
      <c r="A130" s="24"/>
      <c r="B130" s="453" t="s">
        <v>144</v>
      </c>
      <c r="C130" s="454"/>
      <c r="D130" s="454"/>
      <c r="E130" s="454"/>
      <c r="F130" s="454"/>
      <c r="G130" s="454"/>
      <c r="H130" s="454" t="s">
        <v>145</v>
      </c>
      <c r="I130" s="457" t="s">
        <v>7</v>
      </c>
      <c r="J130" s="457"/>
      <c r="K130" s="457"/>
      <c r="L130" s="457"/>
      <c r="M130" s="401" t="s">
        <v>149</v>
      </c>
    </row>
    <row r="131" spans="1:13" s="9" customFormat="1" ht="39" customHeight="1" thickBot="1" x14ac:dyDescent="0.3">
      <c r="A131" s="24"/>
      <c r="B131" s="455"/>
      <c r="C131" s="456"/>
      <c r="D131" s="456"/>
      <c r="E131" s="456"/>
      <c r="F131" s="456"/>
      <c r="G131" s="456"/>
      <c r="H131" s="456"/>
      <c r="I131" s="308" t="s">
        <v>9</v>
      </c>
      <c r="J131" s="308" t="s">
        <v>10</v>
      </c>
      <c r="K131" s="308" t="s">
        <v>11</v>
      </c>
      <c r="L131" s="308" t="s">
        <v>12</v>
      </c>
      <c r="M131" s="402"/>
    </row>
    <row r="132" spans="1:13" s="9" customFormat="1" ht="39" customHeight="1" x14ac:dyDescent="0.25">
      <c r="A132" s="24"/>
      <c r="B132" s="445" t="s">
        <v>171</v>
      </c>
      <c r="C132" s="446"/>
      <c r="D132" s="446"/>
      <c r="E132" s="446"/>
      <c r="F132" s="446"/>
      <c r="G132" s="446"/>
      <c r="H132" s="305" t="s">
        <v>146</v>
      </c>
      <c r="I132" s="306">
        <v>152</v>
      </c>
      <c r="J132" s="306">
        <v>232</v>
      </c>
      <c r="K132" s="306">
        <v>232</v>
      </c>
      <c r="L132" s="306">
        <v>153</v>
      </c>
      <c r="M132" s="309">
        <v>769</v>
      </c>
    </row>
    <row r="133" spans="1:13" s="9" customFormat="1" ht="39" customHeight="1" thickBot="1" x14ac:dyDescent="0.3">
      <c r="A133" s="24"/>
      <c r="B133" s="447"/>
      <c r="C133" s="448"/>
      <c r="D133" s="448"/>
      <c r="E133" s="448"/>
      <c r="F133" s="448"/>
      <c r="G133" s="448"/>
      <c r="H133" s="307" t="s">
        <v>147</v>
      </c>
      <c r="I133" s="317"/>
      <c r="J133" s="317"/>
      <c r="K133" s="317"/>
      <c r="L133" s="317"/>
      <c r="M133" s="318"/>
    </row>
    <row r="134" spans="1:13" s="9" customFormat="1" ht="39" customHeight="1" x14ac:dyDescent="0.25">
      <c r="A134" s="24"/>
      <c r="B134" s="445" t="s">
        <v>172</v>
      </c>
      <c r="C134" s="446"/>
      <c r="D134" s="446"/>
      <c r="E134" s="446"/>
      <c r="F134" s="446"/>
      <c r="G134" s="446"/>
      <c r="H134" s="305" t="s">
        <v>146</v>
      </c>
      <c r="I134" s="306">
        <f>I109</f>
        <v>99</v>
      </c>
      <c r="J134" s="306">
        <f t="shared" ref="J134:L134" si="12">J109</f>
        <v>148</v>
      </c>
      <c r="K134" s="306">
        <f t="shared" si="12"/>
        <v>148</v>
      </c>
      <c r="L134" s="306">
        <f t="shared" si="12"/>
        <v>100</v>
      </c>
      <c r="M134" s="309">
        <f>SUM(I134:L134)</f>
        <v>495</v>
      </c>
    </row>
    <row r="135" spans="1:13" s="9" customFormat="1" ht="39" customHeight="1" thickBot="1" x14ac:dyDescent="0.3">
      <c r="A135" s="24"/>
      <c r="B135" s="447"/>
      <c r="C135" s="448"/>
      <c r="D135" s="448"/>
      <c r="E135" s="448"/>
      <c r="F135" s="448"/>
      <c r="G135" s="448"/>
      <c r="H135" s="307" t="s">
        <v>147</v>
      </c>
      <c r="I135" s="317"/>
      <c r="J135" s="317"/>
      <c r="K135" s="317"/>
      <c r="L135" s="317"/>
      <c r="M135" s="318"/>
    </row>
    <row r="136" spans="1:13" s="9" customFormat="1" ht="39" customHeight="1" x14ac:dyDescent="0.25">
      <c r="A136" s="24"/>
      <c r="B136" s="445" t="s">
        <v>173</v>
      </c>
      <c r="C136" s="446"/>
      <c r="D136" s="446"/>
      <c r="E136" s="446"/>
      <c r="F136" s="446"/>
      <c r="G136" s="446"/>
      <c r="H136" s="305" t="s">
        <v>148</v>
      </c>
      <c r="I136" s="306">
        <f>I111</f>
        <v>6158</v>
      </c>
      <c r="J136" s="306">
        <f t="shared" ref="J136:L136" si="13">J111</f>
        <v>9233</v>
      </c>
      <c r="K136" s="306">
        <f t="shared" si="13"/>
        <v>9233</v>
      </c>
      <c r="L136" s="306">
        <f t="shared" si="13"/>
        <v>6157</v>
      </c>
      <c r="M136" s="309">
        <f>SUM(I136:L136)</f>
        <v>30781</v>
      </c>
    </row>
    <row r="137" spans="1:13" s="9" customFormat="1" ht="39" customHeight="1" thickBot="1" x14ac:dyDescent="0.3">
      <c r="A137" s="24"/>
      <c r="B137" s="447"/>
      <c r="C137" s="448"/>
      <c r="D137" s="448"/>
      <c r="E137" s="448"/>
      <c r="F137" s="448"/>
      <c r="G137" s="448"/>
      <c r="H137" s="307" t="s">
        <v>147</v>
      </c>
      <c r="I137" s="317"/>
      <c r="J137" s="317"/>
      <c r="K137" s="317"/>
      <c r="L137" s="317"/>
      <c r="M137" s="318"/>
    </row>
    <row r="138" spans="1:13" s="9" customFormat="1" ht="39" customHeight="1" x14ac:dyDescent="0.25">
      <c r="A138" s="24"/>
      <c r="B138" s="449" t="s">
        <v>174</v>
      </c>
      <c r="C138" s="450"/>
      <c r="D138" s="450"/>
      <c r="E138" s="450"/>
      <c r="F138" s="450"/>
      <c r="G138" s="450"/>
      <c r="H138" s="305" t="s">
        <v>146</v>
      </c>
      <c r="I138" s="306"/>
      <c r="J138" s="306"/>
      <c r="K138" s="306"/>
      <c r="L138" s="306"/>
      <c r="M138" s="309"/>
    </row>
    <row r="139" spans="1:13" s="9" customFormat="1" ht="39" customHeight="1" thickBot="1" x14ac:dyDescent="0.3">
      <c r="A139" s="24"/>
      <c r="B139" s="451"/>
      <c r="C139" s="452"/>
      <c r="D139" s="452"/>
      <c r="E139" s="452"/>
      <c r="F139" s="452"/>
      <c r="G139" s="452"/>
      <c r="H139" s="307" t="s">
        <v>147</v>
      </c>
      <c r="I139" s="317"/>
      <c r="J139" s="317"/>
      <c r="K139" s="317"/>
      <c r="L139" s="317"/>
      <c r="M139" s="318"/>
    </row>
    <row r="140" spans="1:13" s="9" customFormat="1" ht="18.75" x14ac:dyDescent="0.25">
      <c r="A140" s="327"/>
      <c r="B140" s="483"/>
      <c r="C140" s="483"/>
      <c r="D140" s="483"/>
      <c r="E140" s="483"/>
      <c r="F140" s="483"/>
      <c r="G140" s="483"/>
      <c r="H140" s="484"/>
      <c r="I140" s="487"/>
      <c r="J140" s="487"/>
      <c r="K140" s="487"/>
      <c r="L140" s="487"/>
      <c r="M140" s="487"/>
    </row>
    <row r="141" spans="1:13" s="9" customFormat="1" ht="18.75" x14ac:dyDescent="0.25">
      <c r="A141" s="327"/>
      <c r="B141" s="486" t="s">
        <v>197</v>
      </c>
      <c r="C141" s="483"/>
      <c r="D141" s="483"/>
      <c r="E141" s="483"/>
      <c r="F141" s="483"/>
      <c r="G141" s="483"/>
      <c r="H141" s="484"/>
      <c r="I141" s="487"/>
      <c r="J141" s="487"/>
      <c r="K141" s="487"/>
      <c r="L141" s="487"/>
      <c r="M141" s="487"/>
    </row>
    <row r="142" spans="1:13" s="9" customFormat="1" ht="18.75" customHeight="1" x14ac:dyDescent="0.25">
      <c r="A142" s="327"/>
      <c r="B142" s="488" t="s">
        <v>198</v>
      </c>
      <c r="C142" s="488"/>
      <c r="D142" s="488"/>
      <c r="E142" s="488"/>
      <c r="F142" s="488"/>
      <c r="G142" s="488"/>
      <c r="H142" s="488"/>
      <c r="I142" s="488"/>
      <c r="J142" s="488"/>
      <c r="K142" s="488"/>
      <c r="L142" s="488"/>
      <c r="M142" s="488"/>
    </row>
    <row r="143" spans="1:13" s="9" customFormat="1" ht="18.75" customHeight="1" x14ac:dyDescent="0.25">
      <c r="A143" s="327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3" s="9" customFormat="1" ht="18.75" x14ac:dyDescent="0.25">
      <c r="A144" s="24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</row>
    <row r="145" spans="2:8" ht="42.75" customHeight="1" x14ac:dyDescent="0.25">
      <c r="B145" s="328" t="s">
        <v>152</v>
      </c>
      <c r="C145" s="328"/>
      <c r="D145" s="328"/>
      <c r="E145" s="328"/>
      <c r="F145" s="328"/>
      <c r="G145" s="328"/>
      <c r="H145" s="328"/>
    </row>
    <row r="146" spans="2:8" ht="42.75" customHeight="1" x14ac:dyDescent="0.25">
      <c r="B146" s="328" t="s">
        <v>150</v>
      </c>
      <c r="C146" s="328"/>
      <c r="D146" s="328"/>
      <c r="E146" s="328"/>
      <c r="F146" s="328"/>
      <c r="G146" s="328"/>
      <c r="H146" s="328"/>
    </row>
    <row r="147" spans="2:8" ht="42.75" customHeight="1" x14ac:dyDescent="0.25">
      <c r="B147" s="328" t="s">
        <v>153</v>
      </c>
      <c r="C147" s="328"/>
      <c r="D147" s="328"/>
      <c r="E147" s="328"/>
      <c r="F147" s="328"/>
      <c r="G147" s="328"/>
      <c r="H147" s="328"/>
    </row>
    <row r="148" spans="2:8" ht="23.25" customHeight="1" x14ac:dyDescent="0.25">
      <c r="B148" s="329" t="s">
        <v>154</v>
      </c>
      <c r="C148" s="329"/>
      <c r="D148" s="329"/>
      <c r="E148" s="3"/>
      <c r="F148" s="3"/>
      <c r="G148" s="321"/>
      <c r="H148" s="321"/>
    </row>
    <row r="149" spans="2:8" x14ac:dyDescent="0.25">
      <c r="B149" s="330" t="s">
        <v>151</v>
      </c>
      <c r="C149" s="330"/>
    </row>
  </sheetData>
  <mergeCells count="71">
    <mergeCell ref="B142:M143"/>
    <mergeCell ref="H130:H131"/>
    <mergeCell ref="I130:L130"/>
    <mergeCell ref="M130:M131"/>
    <mergeCell ref="B132:G133"/>
    <mergeCell ref="B128:M128"/>
    <mergeCell ref="A79:B79"/>
    <mergeCell ref="D79:G79"/>
    <mergeCell ref="A109:A113"/>
    <mergeCell ref="B109:G113"/>
    <mergeCell ref="B149:C149"/>
    <mergeCell ref="B134:G135"/>
    <mergeCell ref="B136:G137"/>
    <mergeCell ref="B138:G139"/>
    <mergeCell ref="B145:H145"/>
    <mergeCell ref="B146:H146"/>
    <mergeCell ref="B121:M121"/>
    <mergeCell ref="B122:M122"/>
    <mergeCell ref="B123:M123"/>
    <mergeCell ref="B147:H147"/>
    <mergeCell ref="B148:D148"/>
    <mergeCell ref="B130:G131"/>
    <mergeCell ref="B124:M124"/>
    <mergeCell ref="B125:M125"/>
    <mergeCell ref="B126:M126"/>
    <mergeCell ref="B127:M127"/>
    <mergeCell ref="B115:H115"/>
    <mergeCell ref="B116:M116"/>
    <mergeCell ref="B117:M117"/>
    <mergeCell ref="B118:M118"/>
    <mergeCell ref="B119:M119"/>
    <mergeCell ref="B120:M120"/>
    <mergeCell ref="A53:B53"/>
    <mergeCell ref="D53:G53"/>
    <mergeCell ref="A70:A78"/>
    <mergeCell ref="B70:B78"/>
    <mergeCell ref="C73:G73"/>
    <mergeCell ref="C75:G75"/>
    <mergeCell ref="C77:G77"/>
    <mergeCell ref="C51:G51"/>
    <mergeCell ref="A20:B20"/>
    <mergeCell ref="D20:G20"/>
    <mergeCell ref="A27:A35"/>
    <mergeCell ref="B27:B35"/>
    <mergeCell ref="C30:G30"/>
    <mergeCell ref="C32:G32"/>
    <mergeCell ref="C34:G34"/>
    <mergeCell ref="A36:B36"/>
    <mergeCell ref="D36:G36"/>
    <mergeCell ref="A46:A52"/>
    <mergeCell ref="B46:B52"/>
    <mergeCell ref="C49:G49"/>
    <mergeCell ref="I11:L11"/>
    <mergeCell ref="M11:M12"/>
    <mergeCell ref="C12:C13"/>
    <mergeCell ref="H13:M13"/>
    <mergeCell ref="A14:A19"/>
    <mergeCell ref="B14:B19"/>
    <mergeCell ref="C16:G16"/>
    <mergeCell ref="C18:G18"/>
    <mergeCell ref="A11:A13"/>
    <mergeCell ref="B11:B13"/>
    <mergeCell ref="C11:G11"/>
    <mergeCell ref="H11:H12"/>
    <mergeCell ref="L3:M3"/>
    <mergeCell ref="A6:M7"/>
    <mergeCell ref="D8:E8"/>
    <mergeCell ref="D9:E9"/>
    <mergeCell ref="A10:M10"/>
    <mergeCell ref="L4:M4"/>
    <mergeCell ref="A5:F5"/>
  </mergeCells>
  <pageMargins left="0.74803149606299213" right="0.44" top="0.62" bottom="0.27559055118110237" header="0.51181102362204722" footer="0.44"/>
  <pageSetup paperSize="9" scale="35" fitToHeight="2" orientation="portrait" r:id="rId1"/>
  <headerFooter alignWithMargins="0"/>
  <rowBreaks count="1" manualBreakCount="1">
    <brk id="10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49"/>
  <sheetViews>
    <sheetView view="pageBreakPreview" topLeftCell="A130" zoomScale="60" zoomScaleNormal="80" workbookViewId="0">
      <selection activeCell="B146" sqref="B146:H146"/>
    </sheetView>
  </sheetViews>
  <sheetFormatPr defaultRowHeight="15.75" outlineLevelRow="1" x14ac:dyDescent="0.25"/>
  <cols>
    <col min="1" max="1" width="18.28515625" style="7" customWidth="1"/>
    <col min="2" max="2" width="35.42578125" style="1" customWidth="1"/>
    <col min="3" max="3" width="24.140625" style="1" customWidth="1"/>
    <col min="4" max="4" width="10.85546875" style="1" customWidth="1"/>
    <col min="5" max="5" width="11" style="1" customWidth="1"/>
    <col min="6" max="6" width="11.42578125" style="1" customWidth="1"/>
    <col min="7" max="7" width="12.7109375" style="1" customWidth="1"/>
    <col min="8" max="8" width="23.140625" style="1" customWidth="1"/>
    <col min="9" max="12" width="18.140625" style="1" customWidth="1"/>
    <col min="13" max="13" width="24.140625" style="10" customWidth="1"/>
    <col min="14" max="15" width="14.42578125" style="3" bestFit="1" customWidth="1"/>
    <col min="16" max="16" width="14.7109375" style="3" customWidth="1"/>
    <col min="17" max="254" width="9.140625" style="3"/>
    <col min="255" max="256" width="4.5703125" style="3" customWidth="1"/>
    <col min="257" max="257" width="18.28515625" style="3" customWidth="1"/>
    <col min="258" max="258" width="35.42578125" style="3" customWidth="1"/>
    <col min="259" max="259" width="24.140625" style="3" customWidth="1"/>
    <col min="260" max="260" width="10.85546875" style="3" customWidth="1"/>
    <col min="261" max="261" width="11" style="3" customWidth="1"/>
    <col min="262" max="262" width="11.42578125" style="3" customWidth="1"/>
    <col min="263" max="263" width="12.7109375" style="3" customWidth="1"/>
    <col min="264" max="264" width="23.140625" style="3" customWidth="1"/>
    <col min="265" max="268" width="15.7109375" style="3" customWidth="1"/>
    <col min="269" max="269" width="24.140625" style="3" customWidth="1"/>
    <col min="270" max="271" width="14.42578125" style="3" bestFit="1" customWidth="1"/>
    <col min="272" max="272" width="14.7109375" style="3" customWidth="1"/>
    <col min="273" max="510" width="9.140625" style="3"/>
    <col min="511" max="512" width="4.5703125" style="3" customWidth="1"/>
    <col min="513" max="513" width="18.28515625" style="3" customWidth="1"/>
    <col min="514" max="514" width="35.42578125" style="3" customWidth="1"/>
    <col min="515" max="515" width="24.140625" style="3" customWidth="1"/>
    <col min="516" max="516" width="10.85546875" style="3" customWidth="1"/>
    <col min="517" max="517" width="11" style="3" customWidth="1"/>
    <col min="518" max="518" width="11.42578125" style="3" customWidth="1"/>
    <col min="519" max="519" width="12.7109375" style="3" customWidth="1"/>
    <col min="520" max="520" width="23.140625" style="3" customWidth="1"/>
    <col min="521" max="524" width="15.7109375" style="3" customWidth="1"/>
    <col min="525" max="525" width="24.140625" style="3" customWidth="1"/>
    <col min="526" max="527" width="14.42578125" style="3" bestFit="1" customWidth="1"/>
    <col min="528" max="528" width="14.7109375" style="3" customWidth="1"/>
    <col min="529" max="766" width="9.140625" style="3"/>
    <col min="767" max="768" width="4.5703125" style="3" customWidth="1"/>
    <col min="769" max="769" width="18.28515625" style="3" customWidth="1"/>
    <col min="770" max="770" width="35.42578125" style="3" customWidth="1"/>
    <col min="771" max="771" width="24.140625" style="3" customWidth="1"/>
    <col min="772" max="772" width="10.85546875" style="3" customWidth="1"/>
    <col min="773" max="773" width="11" style="3" customWidth="1"/>
    <col min="774" max="774" width="11.42578125" style="3" customWidth="1"/>
    <col min="775" max="775" width="12.7109375" style="3" customWidth="1"/>
    <col min="776" max="776" width="23.140625" style="3" customWidth="1"/>
    <col min="777" max="780" width="15.7109375" style="3" customWidth="1"/>
    <col min="781" max="781" width="24.140625" style="3" customWidth="1"/>
    <col min="782" max="783" width="14.42578125" style="3" bestFit="1" customWidth="1"/>
    <col min="784" max="784" width="14.7109375" style="3" customWidth="1"/>
    <col min="785" max="1022" width="9.140625" style="3"/>
    <col min="1023" max="1024" width="4.5703125" style="3" customWidth="1"/>
    <col min="1025" max="1025" width="18.28515625" style="3" customWidth="1"/>
    <col min="1026" max="1026" width="35.42578125" style="3" customWidth="1"/>
    <col min="1027" max="1027" width="24.140625" style="3" customWidth="1"/>
    <col min="1028" max="1028" width="10.85546875" style="3" customWidth="1"/>
    <col min="1029" max="1029" width="11" style="3" customWidth="1"/>
    <col min="1030" max="1030" width="11.42578125" style="3" customWidth="1"/>
    <col min="1031" max="1031" width="12.7109375" style="3" customWidth="1"/>
    <col min="1032" max="1032" width="23.140625" style="3" customWidth="1"/>
    <col min="1033" max="1036" width="15.7109375" style="3" customWidth="1"/>
    <col min="1037" max="1037" width="24.140625" style="3" customWidth="1"/>
    <col min="1038" max="1039" width="14.42578125" style="3" bestFit="1" customWidth="1"/>
    <col min="1040" max="1040" width="14.7109375" style="3" customWidth="1"/>
    <col min="1041" max="1278" width="9.140625" style="3"/>
    <col min="1279" max="1280" width="4.5703125" style="3" customWidth="1"/>
    <col min="1281" max="1281" width="18.28515625" style="3" customWidth="1"/>
    <col min="1282" max="1282" width="35.42578125" style="3" customWidth="1"/>
    <col min="1283" max="1283" width="24.140625" style="3" customWidth="1"/>
    <col min="1284" max="1284" width="10.85546875" style="3" customWidth="1"/>
    <col min="1285" max="1285" width="11" style="3" customWidth="1"/>
    <col min="1286" max="1286" width="11.42578125" style="3" customWidth="1"/>
    <col min="1287" max="1287" width="12.7109375" style="3" customWidth="1"/>
    <col min="1288" max="1288" width="23.140625" style="3" customWidth="1"/>
    <col min="1289" max="1292" width="15.7109375" style="3" customWidth="1"/>
    <col min="1293" max="1293" width="24.140625" style="3" customWidth="1"/>
    <col min="1294" max="1295" width="14.42578125" style="3" bestFit="1" customWidth="1"/>
    <col min="1296" max="1296" width="14.7109375" style="3" customWidth="1"/>
    <col min="1297" max="1534" width="9.140625" style="3"/>
    <col min="1535" max="1536" width="4.5703125" style="3" customWidth="1"/>
    <col min="1537" max="1537" width="18.28515625" style="3" customWidth="1"/>
    <col min="1538" max="1538" width="35.42578125" style="3" customWidth="1"/>
    <col min="1539" max="1539" width="24.140625" style="3" customWidth="1"/>
    <col min="1540" max="1540" width="10.85546875" style="3" customWidth="1"/>
    <col min="1541" max="1541" width="11" style="3" customWidth="1"/>
    <col min="1542" max="1542" width="11.42578125" style="3" customWidth="1"/>
    <col min="1543" max="1543" width="12.7109375" style="3" customWidth="1"/>
    <col min="1544" max="1544" width="23.140625" style="3" customWidth="1"/>
    <col min="1545" max="1548" width="15.7109375" style="3" customWidth="1"/>
    <col min="1549" max="1549" width="24.140625" style="3" customWidth="1"/>
    <col min="1550" max="1551" width="14.42578125" style="3" bestFit="1" customWidth="1"/>
    <col min="1552" max="1552" width="14.7109375" style="3" customWidth="1"/>
    <col min="1553" max="1790" width="9.140625" style="3"/>
    <col min="1791" max="1792" width="4.5703125" style="3" customWidth="1"/>
    <col min="1793" max="1793" width="18.28515625" style="3" customWidth="1"/>
    <col min="1794" max="1794" width="35.42578125" style="3" customWidth="1"/>
    <col min="1795" max="1795" width="24.140625" style="3" customWidth="1"/>
    <col min="1796" max="1796" width="10.85546875" style="3" customWidth="1"/>
    <col min="1797" max="1797" width="11" style="3" customWidth="1"/>
    <col min="1798" max="1798" width="11.42578125" style="3" customWidth="1"/>
    <col min="1799" max="1799" width="12.7109375" style="3" customWidth="1"/>
    <col min="1800" max="1800" width="23.140625" style="3" customWidth="1"/>
    <col min="1801" max="1804" width="15.7109375" style="3" customWidth="1"/>
    <col min="1805" max="1805" width="24.140625" style="3" customWidth="1"/>
    <col min="1806" max="1807" width="14.42578125" style="3" bestFit="1" customWidth="1"/>
    <col min="1808" max="1808" width="14.7109375" style="3" customWidth="1"/>
    <col min="1809" max="2046" width="9.140625" style="3"/>
    <col min="2047" max="2048" width="4.5703125" style="3" customWidth="1"/>
    <col min="2049" max="2049" width="18.28515625" style="3" customWidth="1"/>
    <col min="2050" max="2050" width="35.42578125" style="3" customWidth="1"/>
    <col min="2051" max="2051" width="24.140625" style="3" customWidth="1"/>
    <col min="2052" max="2052" width="10.85546875" style="3" customWidth="1"/>
    <col min="2053" max="2053" width="11" style="3" customWidth="1"/>
    <col min="2054" max="2054" width="11.42578125" style="3" customWidth="1"/>
    <col min="2055" max="2055" width="12.7109375" style="3" customWidth="1"/>
    <col min="2056" max="2056" width="23.140625" style="3" customWidth="1"/>
    <col min="2057" max="2060" width="15.7109375" style="3" customWidth="1"/>
    <col min="2061" max="2061" width="24.140625" style="3" customWidth="1"/>
    <col min="2062" max="2063" width="14.42578125" style="3" bestFit="1" customWidth="1"/>
    <col min="2064" max="2064" width="14.7109375" style="3" customWidth="1"/>
    <col min="2065" max="2302" width="9.140625" style="3"/>
    <col min="2303" max="2304" width="4.5703125" style="3" customWidth="1"/>
    <col min="2305" max="2305" width="18.28515625" style="3" customWidth="1"/>
    <col min="2306" max="2306" width="35.42578125" style="3" customWidth="1"/>
    <col min="2307" max="2307" width="24.140625" style="3" customWidth="1"/>
    <col min="2308" max="2308" width="10.85546875" style="3" customWidth="1"/>
    <col min="2309" max="2309" width="11" style="3" customWidth="1"/>
    <col min="2310" max="2310" width="11.42578125" style="3" customWidth="1"/>
    <col min="2311" max="2311" width="12.7109375" style="3" customWidth="1"/>
    <col min="2312" max="2312" width="23.140625" style="3" customWidth="1"/>
    <col min="2313" max="2316" width="15.7109375" style="3" customWidth="1"/>
    <col min="2317" max="2317" width="24.140625" style="3" customWidth="1"/>
    <col min="2318" max="2319" width="14.42578125" style="3" bestFit="1" customWidth="1"/>
    <col min="2320" max="2320" width="14.7109375" style="3" customWidth="1"/>
    <col min="2321" max="2558" width="9.140625" style="3"/>
    <col min="2559" max="2560" width="4.5703125" style="3" customWidth="1"/>
    <col min="2561" max="2561" width="18.28515625" style="3" customWidth="1"/>
    <col min="2562" max="2562" width="35.42578125" style="3" customWidth="1"/>
    <col min="2563" max="2563" width="24.140625" style="3" customWidth="1"/>
    <col min="2564" max="2564" width="10.85546875" style="3" customWidth="1"/>
    <col min="2565" max="2565" width="11" style="3" customWidth="1"/>
    <col min="2566" max="2566" width="11.42578125" style="3" customWidth="1"/>
    <col min="2567" max="2567" width="12.7109375" style="3" customWidth="1"/>
    <col min="2568" max="2568" width="23.140625" style="3" customWidth="1"/>
    <col min="2569" max="2572" width="15.7109375" style="3" customWidth="1"/>
    <col min="2573" max="2573" width="24.140625" style="3" customWidth="1"/>
    <col min="2574" max="2575" width="14.42578125" style="3" bestFit="1" customWidth="1"/>
    <col min="2576" max="2576" width="14.7109375" style="3" customWidth="1"/>
    <col min="2577" max="2814" width="9.140625" style="3"/>
    <col min="2815" max="2816" width="4.5703125" style="3" customWidth="1"/>
    <col min="2817" max="2817" width="18.28515625" style="3" customWidth="1"/>
    <col min="2818" max="2818" width="35.42578125" style="3" customWidth="1"/>
    <col min="2819" max="2819" width="24.140625" style="3" customWidth="1"/>
    <col min="2820" max="2820" width="10.85546875" style="3" customWidth="1"/>
    <col min="2821" max="2821" width="11" style="3" customWidth="1"/>
    <col min="2822" max="2822" width="11.42578125" style="3" customWidth="1"/>
    <col min="2823" max="2823" width="12.7109375" style="3" customWidth="1"/>
    <col min="2824" max="2824" width="23.140625" style="3" customWidth="1"/>
    <col min="2825" max="2828" width="15.7109375" style="3" customWidth="1"/>
    <col min="2829" max="2829" width="24.140625" style="3" customWidth="1"/>
    <col min="2830" max="2831" width="14.42578125" style="3" bestFit="1" customWidth="1"/>
    <col min="2832" max="2832" width="14.7109375" style="3" customWidth="1"/>
    <col min="2833" max="3070" width="9.140625" style="3"/>
    <col min="3071" max="3072" width="4.5703125" style="3" customWidth="1"/>
    <col min="3073" max="3073" width="18.28515625" style="3" customWidth="1"/>
    <col min="3074" max="3074" width="35.42578125" style="3" customWidth="1"/>
    <col min="3075" max="3075" width="24.140625" style="3" customWidth="1"/>
    <col min="3076" max="3076" width="10.85546875" style="3" customWidth="1"/>
    <col min="3077" max="3077" width="11" style="3" customWidth="1"/>
    <col min="3078" max="3078" width="11.42578125" style="3" customWidth="1"/>
    <col min="3079" max="3079" width="12.7109375" style="3" customWidth="1"/>
    <col min="3080" max="3080" width="23.140625" style="3" customWidth="1"/>
    <col min="3081" max="3084" width="15.7109375" style="3" customWidth="1"/>
    <col min="3085" max="3085" width="24.140625" style="3" customWidth="1"/>
    <col min="3086" max="3087" width="14.42578125" style="3" bestFit="1" customWidth="1"/>
    <col min="3088" max="3088" width="14.7109375" style="3" customWidth="1"/>
    <col min="3089" max="3326" width="9.140625" style="3"/>
    <col min="3327" max="3328" width="4.5703125" style="3" customWidth="1"/>
    <col min="3329" max="3329" width="18.28515625" style="3" customWidth="1"/>
    <col min="3330" max="3330" width="35.42578125" style="3" customWidth="1"/>
    <col min="3331" max="3331" width="24.140625" style="3" customWidth="1"/>
    <col min="3332" max="3332" width="10.85546875" style="3" customWidth="1"/>
    <col min="3333" max="3333" width="11" style="3" customWidth="1"/>
    <col min="3334" max="3334" width="11.42578125" style="3" customWidth="1"/>
    <col min="3335" max="3335" width="12.7109375" style="3" customWidth="1"/>
    <col min="3336" max="3336" width="23.140625" style="3" customWidth="1"/>
    <col min="3337" max="3340" width="15.7109375" style="3" customWidth="1"/>
    <col min="3341" max="3341" width="24.140625" style="3" customWidth="1"/>
    <col min="3342" max="3343" width="14.42578125" style="3" bestFit="1" customWidth="1"/>
    <col min="3344" max="3344" width="14.7109375" style="3" customWidth="1"/>
    <col min="3345" max="3582" width="9.140625" style="3"/>
    <col min="3583" max="3584" width="4.5703125" style="3" customWidth="1"/>
    <col min="3585" max="3585" width="18.28515625" style="3" customWidth="1"/>
    <col min="3586" max="3586" width="35.42578125" style="3" customWidth="1"/>
    <col min="3587" max="3587" width="24.140625" style="3" customWidth="1"/>
    <col min="3588" max="3588" width="10.85546875" style="3" customWidth="1"/>
    <col min="3589" max="3589" width="11" style="3" customWidth="1"/>
    <col min="3590" max="3590" width="11.42578125" style="3" customWidth="1"/>
    <col min="3591" max="3591" width="12.7109375" style="3" customWidth="1"/>
    <col min="3592" max="3592" width="23.140625" style="3" customWidth="1"/>
    <col min="3593" max="3596" width="15.7109375" style="3" customWidth="1"/>
    <col min="3597" max="3597" width="24.140625" style="3" customWidth="1"/>
    <col min="3598" max="3599" width="14.42578125" style="3" bestFit="1" customWidth="1"/>
    <col min="3600" max="3600" width="14.7109375" style="3" customWidth="1"/>
    <col min="3601" max="3838" width="9.140625" style="3"/>
    <col min="3839" max="3840" width="4.5703125" style="3" customWidth="1"/>
    <col min="3841" max="3841" width="18.28515625" style="3" customWidth="1"/>
    <col min="3842" max="3842" width="35.42578125" style="3" customWidth="1"/>
    <col min="3843" max="3843" width="24.140625" style="3" customWidth="1"/>
    <col min="3844" max="3844" width="10.85546875" style="3" customWidth="1"/>
    <col min="3845" max="3845" width="11" style="3" customWidth="1"/>
    <col min="3846" max="3846" width="11.42578125" style="3" customWidth="1"/>
    <col min="3847" max="3847" width="12.7109375" style="3" customWidth="1"/>
    <col min="3848" max="3848" width="23.140625" style="3" customWidth="1"/>
    <col min="3849" max="3852" width="15.7109375" style="3" customWidth="1"/>
    <col min="3853" max="3853" width="24.140625" style="3" customWidth="1"/>
    <col min="3854" max="3855" width="14.42578125" style="3" bestFit="1" customWidth="1"/>
    <col min="3856" max="3856" width="14.7109375" style="3" customWidth="1"/>
    <col min="3857" max="4094" width="9.140625" style="3"/>
    <col min="4095" max="4096" width="4.5703125" style="3" customWidth="1"/>
    <col min="4097" max="4097" width="18.28515625" style="3" customWidth="1"/>
    <col min="4098" max="4098" width="35.42578125" style="3" customWidth="1"/>
    <col min="4099" max="4099" width="24.140625" style="3" customWidth="1"/>
    <col min="4100" max="4100" width="10.85546875" style="3" customWidth="1"/>
    <col min="4101" max="4101" width="11" style="3" customWidth="1"/>
    <col min="4102" max="4102" width="11.42578125" style="3" customWidth="1"/>
    <col min="4103" max="4103" width="12.7109375" style="3" customWidth="1"/>
    <col min="4104" max="4104" width="23.140625" style="3" customWidth="1"/>
    <col min="4105" max="4108" width="15.7109375" style="3" customWidth="1"/>
    <col min="4109" max="4109" width="24.140625" style="3" customWidth="1"/>
    <col min="4110" max="4111" width="14.42578125" style="3" bestFit="1" customWidth="1"/>
    <col min="4112" max="4112" width="14.7109375" style="3" customWidth="1"/>
    <col min="4113" max="4350" width="9.140625" style="3"/>
    <col min="4351" max="4352" width="4.5703125" style="3" customWidth="1"/>
    <col min="4353" max="4353" width="18.28515625" style="3" customWidth="1"/>
    <col min="4354" max="4354" width="35.42578125" style="3" customWidth="1"/>
    <col min="4355" max="4355" width="24.140625" style="3" customWidth="1"/>
    <col min="4356" max="4356" width="10.85546875" style="3" customWidth="1"/>
    <col min="4357" max="4357" width="11" style="3" customWidth="1"/>
    <col min="4358" max="4358" width="11.42578125" style="3" customWidth="1"/>
    <col min="4359" max="4359" width="12.7109375" style="3" customWidth="1"/>
    <col min="4360" max="4360" width="23.140625" style="3" customWidth="1"/>
    <col min="4361" max="4364" width="15.7109375" style="3" customWidth="1"/>
    <col min="4365" max="4365" width="24.140625" style="3" customWidth="1"/>
    <col min="4366" max="4367" width="14.42578125" style="3" bestFit="1" customWidth="1"/>
    <col min="4368" max="4368" width="14.7109375" style="3" customWidth="1"/>
    <col min="4369" max="4606" width="9.140625" style="3"/>
    <col min="4607" max="4608" width="4.5703125" style="3" customWidth="1"/>
    <col min="4609" max="4609" width="18.28515625" style="3" customWidth="1"/>
    <col min="4610" max="4610" width="35.42578125" style="3" customWidth="1"/>
    <col min="4611" max="4611" width="24.140625" style="3" customWidth="1"/>
    <col min="4612" max="4612" width="10.85546875" style="3" customWidth="1"/>
    <col min="4613" max="4613" width="11" style="3" customWidth="1"/>
    <col min="4614" max="4614" width="11.42578125" style="3" customWidth="1"/>
    <col min="4615" max="4615" width="12.7109375" style="3" customWidth="1"/>
    <col min="4616" max="4616" width="23.140625" style="3" customWidth="1"/>
    <col min="4617" max="4620" width="15.7109375" style="3" customWidth="1"/>
    <col min="4621" max="4621" width="24.140625" style="3" customWidth="1"/>
    <col min="4622" max="4623" width="14.42578125" style="3" bestFit="1" customWidth="1"/>
    <col min="4624" max="4624" width="14.7109375" style="3" customWidth="1"/>
    <col min="4625" max="4862" width="9.140625" style="3"/>
    <col min="4863" max="4864" width="4.5703125" style="3" customWidth="1"/>
    <col min="4865" max="4865" width="18.28515625" style="3" customWidth="1"/>
    <col min="4866" max="4866" width="35.42578125" style="3" customWidth="1"/>
    <col min="4867" max="4867" width="24.140625" style="3" customWidth="1"/>
    <col min="4868" max="4868" width="10.85546875" style="3" customWidth="1"/>
    <col min="4869" max="4869" width="11" style="3" customWidth="1"/>
    <col min="4870" max="4870" width="11.42578125" style="3" customWidth="1"/>
    <col min="4871" max="4871" width="12.7109375" style="3" customWidth="1"/>
    <col min="4872" max="4872" width="23.140625" style="3" customWidth="1"/>
    <col min="4873" max="4876" width="15.7109375" style="3" customWidth="1"/>
    <col min="4877" max="4877" width="24.140625" style="3" customWidth="1"/>
    <col min="4878" max="4879" width="14.42578125" style="3" bestFit="1" customWidth="1"/>
    <col min="4880" max="4880" width="14.7109375" style="3" customWidth="1"/>
    <col min="4881" max="5118" width="9.140625" style="3"/>
    <col min="5119" max="5120" width="4.5703125" style="3" customWidth="1"/>
    <col min="5121" max="5121" width="18.28515625" style="3" customWidth="1"/>
    <col min="5122" max="5122" width="35.42578125" style="3" customWidth="1"/>
    <col min="5123" max="5123" width="24.140625" style="3" customWidth="1"/>
    <col min="5124" max="5124" width="10.85546875" style="3" customWidth="1"/>
    <col min="5125" max="5125" width="11" style="3" customWidth="1"/>
    <col min="5126" max="5126" width="11.42578125" style="3" customWidth="1"/>
    <col min="5127" max="5127" width="12.7109375" style="3" customWidth="1"/>
    <col min="5128" max="5128" width="23.140625" style="3" customWidth="1"/>
    <col min="5129" max="5132" width="15.7109375" style="3" customWidth="1"/>
    <col min="5133" max="5133" width="24.140625" style="3" customWidth="1"/>
    <col min="5134" max="5135" width="14.42578125" style="3" bestFit="1" customWidth="1"/>
    <col min="5136" max="5136" width="14.7109375" style="3" customWidth="1"/>
    <col min="5137" max="5374" width="9.140625" style="3"/>
    <col min="5375" max="5376" width="4.5703125" style="3" customWidth="1"/>
    <col min="5377" max="5377" width="18.28515625" style="3" customWidth="1"/>
    <col min="5378" max="5378" width="35.42578125" style="3" customWidth="1"/>
    <col min="5379" max="5379" width="24.140625" style="3" customWidth="1"/>
    <col min="5380" max="5380" width="10.85546875" style="3" customWidth="1"/>
    <col min="5381" max="5381" width="11" style="3" customWidth="1"/>
    <col min="5382" max="5382" width="11.42578125" style="3" customWidth="1"/>
    <col min="5383" max="5383" width="12.7109375" style="3" customWidth="1"/>
    <col min="5384" max="5384" width="23.140625" style="3" customWidth="1"/>
    <col min="5385" max="5388" width="15.7109375" style="3" customWidth="1"/>
    <col min="5389" max="5389" width="24.140625" style="3" customWidth="1"/>
    <col min="5390" max="5391" width="14.42578125" style="3" bestFit="1" customWidth="1"/>
    <col min="5392" max="5392" width="14.7109375" style="3" customWidth="1"/>
    <col min="5393" max="5630" width="9.140625" style="3"/>
    <col min="5631" max="5632" width="4.5703125" style="3" customWidth="1"/>
    <col min="5633" max="5633" width="18.28515625" style="3" customWidth="1"/>
    <col min="5634" max="5634" width="35.42578125" style="3" customWidth="1"/>
    <col min="5635" max="5635" width="24.140625" style="3" customWidth="1"/>
    <col min="5636" max="5636" width="10.85546875" style="3" customWidth="1"/>
    <col min="5637" max="5637" width="11" style="3" customWidth="1"/>
    <col min="5638" max="5638" width="11.42578125" style="3" customWidth="1"/>
    <col min="5639" max="5639" width="12.7109375" style="3" customWidth="1"/>
    <col min="5640" max="5640" width="23.140625" style="3" customWidth="1"/>
    <col min="5641" max="5644" width="15.7109375" style="3" customWidth="1"/>
    <col min="5645" max="5645" width="24.140625" style="3" customWidth="1"/>
    <col min="5646" max="5647" width="14.42578125" style="3" bestFit="1" customWidth="1"/>
    <col min="5648" max="5648" width="14.7109375" style="3" customWidth="1"/>
    <col min="5649" max="5886" width="9.140625" style="3"/>
    <col min="5887" max="5888" width="4.5703125" style="3" customWidth="1"/>
    <col min="5889" max="5889" width="18.28515625" style="3" customWidth="1"/>
    <col min="5890" max="5890" width="35.42578125" style="3" customWidth="1"/>
    <col min="5891" max="5891" width="24.140625" style="3" customWidth="1"/>
    <col min="5892" max="5892" width="10.85546875" style="3" customWidth="1"/>
    <col min="5893" max="5893" width="11" style="3" customWidth="1"/>
    <col min="5894" max="5894" width="11.42578125" style="3" customWidth="1"/>
    <col min="5895" max="5895" width="12.7109375" style="3" customWidth="1"/>
    <col min="5896" max="5896" width="23.140625" style="3" customWidth="1"/>
    <col min="5897" max="5900" width="15.7109375" style="3" customWidth="1"/>
    <col min="5901" max="5901" width="24.140625" style="3" customWidth="1"/>
    <col min="5902" max="5903" width="14.42578125" style="3" bestFit="1" customWidth="1"/>
    <col min="5904" max="5904" width="14.7109375" style="3" customWidth="1"/>
    <col min="5905" max="6142" width="9.140625" style="3"/>
    <col min="6143" max="6144" width="4.5703125" style="3" customWidth="1"/>
    <col min="6145" max="6145" width="18.28515625" style="3" customWidth="1"/>
    <col min="6146" max="6146" width="35.42578125" style="3" customWidth="1"/>
    <col min="6147" max="6147" width="24.140625" style="3" customWidth="1"/>
    <col min="6148" max="6148" width="10.85546875" style="3" customWidth="1"/>
    <col min="6149" max="6149" width="11" style="3" customWidth="1"/>
    <col min="6150" max="6150" width="11.42578125" style="3" customWidth="1"/>
    <col min="6151" max="6151" width="12.7109375" style="3" customWidth="1"/>
    <col min="6152" max="6152" width="23.140625" style="3" customWidth="1"/>
    <col min="6153" max="6156" width="15.7109375" style="3" customWidth="1"/>
    <col min="6157" max="6157" width="24.140625" style="3" customWidth="1"/>
    <col min="6158" max="6159" width="14.42578125" style="3" bestFit="1" customWidth="1"/>
    <col min="6160" max="6160" width="14.7109375" style="3" customWidth="1"/>
    <col min="6161" max="6398" width="9.140625" style="3"/>
    <col min="6399" max="6400" width="4.5703125" style="3" customWidth="1"/>
    <col min="6401" max="6401" width="18.28515625" style="3" customWidth="1"/>
    <col min="6402" max="6402" width="35.42578125" style="3" customWidth="1"/>
    <col min="6403" max="6403" width="24.140625" style="3" customWidth="1"/>
    <col min="6404" max="6404" width="10.85546875" style="3" customWidth="1"/>
    <col min="6405" max="6405" width="11" style="3" customWidth="1"/>
    <col min="6406" max="6406" width="11.42578125" style="3" customWidth="1"/>
    <col min="6407" max="6407" width="12.7109375" style="3" customWidth="1"/>
    <col min="6408" max="6408" width="23.140625" style="3" customWidth="1"/>
    <col min="6409" max="6412" width="15.7109375" style="3" customWidth="1"/>
    <col min="6413" max="6413" width="24.140625" style="3" customWidth="1"/>
    <col min="6414" max="6415" width="14.42578125" style="3" bestFit="1" customWidth="1"/>
    <col min="6416" max="6416" width="14.7109375" style="3" customWidth="1"/>
    <col min="6417" max="6654" width="9.140625" style="3"/>
    <col min="6655" max="6656" width="4.5703125" style="3" customWidth="1"/>
    <col min="6657" max="6657" width="18.28515625" style="3" customWidth="1"/>
    <col min="6658" max="6658" width="35.42578125" style="3" customWidth="1"/>
    <col min="6659" max="6659" width="24.140625" style="3" customWidth="1"/>
    <col min="6660" max="6660" width="10.85546875" style="3" customWidth="1"/>
    <col min="6661" max="6661" width="11" style="3" customWidth="1"/>
    <col min="6662" max="6662" width="11.42578125" style="3" customWidth="1"/>
    <col min="6663" max="6663" width="12.7109375" style="3" customWidth="1"/>
    <col min="6664" max="6664" width="23.140625" style="3" customWidth="1"/>
    <col min="6665" max="6668" width="15.7109375" style="3" customWidth="1"/>
    <col min="6669" max="6669" width="24.140625" style="3" customWidth="1"/>
    <col min="6670" max="6671" width="14.42578125" style="3" bestFit="1" customWidth="1"/>
    <col min="6672" max="6672" width="14.7109375" style="3" customWidth="1"/>
    <col min="6673" max="6910" width="9.140625" style="3"/>
    <col min="6911" max="6912" width="4.5703125" style="3" customWidth="1"/>
    <col min="6913" max="6913" width="18.28515625" style="3" customWidth="1"/>
    <col min="6914" max="6914" width="35.42578125" style="3" customWidth="1"/>
    <col min="6915" max="6915" width="24.140625" style="3" customWidth="1"/>
    <col min="6916" max="6916" width="10.85546875" style="3" customWidth="1"/>
    <col min="6917" max="6917" width="11" style="3" customWidth="1"/>
    <col min="6918" max="6918" width="11.42578125" style="3" customWidth="1"/>
    <col min="6919" max="6919" width="12.7109375" style="3" customWidth="1"/>
    <col min="6920" max="6920" width="23.140625" style="3" customWidth="1"/>
    <col min="6921" max="6924" width="15.7109375" style="3" customWidth="1"/>
    <col min="6925" max="6925" width="24.140625" style="3" customWidth="1"/>
    <col min="6926" max="6927" width="14.42578125" style="3" bestFit="1" customWidth="1"/>
    <col min="6928" max="6928" width="14.7109375" style="3" customWidth="1"/>
    <col min="6929" max="7166" width="9.140625" style="3"/>
    <col min="7167" max="7168" width="4.5703125" style="3" customWidth="1"/>
    <col min="7169" max="7169" width="18.28515625" style="3" customWidth="1"/>
    <col min="7170" max="7170" width="35.42578125" style="3" customWidth="1"/>
    <col min="7171" max="7171" width="24.140625" style="3" customWidth="1"/>
    <col min="7172" max="7172" width="10.85546875" style="3" customWidth="1"/>
    <col min="7173" max="7173" width="11" style="3" customWidth="1"/>
    <col min="7174" max="7174" width="11.42578125" style="3" customWidth="1"/>
    <col min="7175" max="7175" width="12.7109375" style="3" customWidth="1"/>
    <col min="7176" max="7176" width="23.140625" style="3" customWidth="1"/>
    <col min="7177" max="7180" width="15.7109375" style="3" customWidth="1"/>
    <col min="7181" max="7181" width="24.140625" style="3" customWidth="1"/>
    <col min="7182" max="7183" width="14.42578125" style="3" bestFit="1" customWidth="1"/>
    <col min="7184" max="7184" width="14.7109375" style="3" customWidth="1"/>
    <col min="7185" max="7422" width="9.140625" style="3"/>
    <col min="7423" max="7424" width="4.5703125" style="3" customWidth="1"/>
    <col min="7425" max="7425" width="18.28515625" style="3" customWidth="1"/>
    <col min="7426" max="7426" width="35.42578125" style="3" customWidth="1"/>
    <col min="7427" max="7427" width="24.140625" style="3" customWidth="1"/>
    <col min="7428" max="7428" width="10.85546875" style="3" customWidth="1"/>
    <col min="7429" max="7429" width="11" style="3" customWidth="1"/>
    <col min="7430" max="7430" width="11.42578125" style="3" customWidth="1"/>
    <col min="7431" max="7431" width="12.7109375" style="3" customWidth="1"/>
    <col min="7432" max="7432" width="23.140625" style="3" customWidth="1"/>
    <col min="7433" max="7436" width="15.7109375" style="3" customWidth="1"/>
    <col min="7437" max="7437" width="24.140625" style="3" customWidth="1"/>
    <col min="7438" max="7439" width="14.42578125" style="3" bestFit="1" customWidth="1"/>
    <col min="7440" max="7440" width="14.7109375" style="3" customWidth="1"/>
    <col min="7441" max="7678" width="9.140625" style="3"/>
    <col min="7679" max="7680" width="4.5703125" style="3" customWidth="1"/>
    <col min="7681" max="7681" width="18.28515625" style="3" customWidth="1"/>
    <col min="7682" max="7682" width="35.42578125" style="3" customWidth="1"/>
    <col min="7683" max="7683" width="24.140625" style="3" customWidth="1"/>
    <col min="7684" max="7684" width="10.85546875" style="3" customWidth="1"/>
    <col min="7685" max="7685" width="11" style="3" customWidth="1"/>
    <col min="7686" max="7686" width="11.42578125" style="3" customWidth="1"/>
    <col min="7687" max="7687" width="12.7109375" style="3" customWidth="1"/>
    <col min="7688" max="7688" width="23.140625" style="3" customWidth="1"/>
    <col min="7689" max="7692" width="15.7109375" style="3" customWidth="1"/>
    <col min="7693" max="7693" width="24.140625" style="3" customWidth="1"/>
    <col min="7694" max="7695" width="14.42578125" style="3" bestFit="1" customWidth="1"/>
    <col min="7696" max="7696" width="14.7109375" style="3" customWidth="1"/>
    <col min="7697" max="7934" width="9.140625" style="3"/>
    <col min="7935" max="7936" width="4.5703125" style="3" customWidth="1"/>
    <col min="7937" max="7937" width="18.28515625" style="3" customWidth="1"/>
    <col min="7938" max="7938" width="35.42578125" style="3" customWidth="1"/>
    <col min="7939" max="7939" width="24.140625" style="3" customWidth="1"/>
    <col min="7940" max="7940" width="10.85546875" style="3" customWidth="1"/>
    <col min="7941" max="7941" width="11" style="3" customWidth="1"/>
    <col min="7942" max="7942" width="11.42578125" style="3" customWidth="1"/>
    <col min="7943" max="7943" width="12.7109375" style="3" customWidth="1"/>
    <col min="7944" max="7944" width="23.140625" style="3" customWidth="1"/>
    <col min="7945" max="7948" width="15.7109375" style="3" customWidth="1"/>
    <col min="7949" max="7949" width="24.140625" style="3" customWidth="1"/>
    <col min="7950" max="7951" width="14.42578125" style="3" bestFit="1" customWidth="1"/>
    <col min="7952" max="7952" width="14.7109375" style="3" customWidth="1"/>
    <col min="7953" max="8190" width="9.140625" style="3"/>
    <col min="8191" max="8192" width="4.5703125" style="3" customWidth="1"/>
    <col min="8193" max="8193" width="18.28515625" style="3" customWidth="1"/>
    <col min="8194" max="8194" width="35.42578125" style="3" customWidth="1"/>
    <col min="8195" max="8195" width="24.140625" style="3" customWidth="1"/>
    <col min="8196" max="8196" width="10.85546875" style="3" customWidth="1"/>
    <col min="8197" max="8197" width="11" style="3" customWidth="1"/>
    <col min="8198" max="8198" width="11.42578125" style="3" customWidth="1"/>
    <col min="8199" max="8199" width="12.7109375" style="3" customWidth="1"/>
    <col min="8200" max="8200" width="23.140625" style="3" customWidth="1"/>
    <col min="8201" max="8204" width="15.7109375" style="3" customWidth="1"/>
    <col min="8205" max="8205" width="24.140625" style="3" customWidth="1"/>
    <col min="8206" max="8207" width="14.42578125" style="3" bestFit="1" customWidth="1"/>
    <col min="8208" max="8208" width="14.7109375" style="3" customWidth="1"/>
    <col min="8209" max="8446" width="9.140625" style="3"/>
    <col min="8447" max="8448" width="4.5703125" style="3" customWidth="1"/>
    <col min="8449" max="8449" width="18.28515625" style="3" customWidth="1"/>
    <col min="8450" max="8450" width="35.42578125" style="3" customWidth="1"/>
    <col min="8451" max="8451" width="24.140625" style="3" customWidth="1"/>
    <col min="8452" max="8452" width="10.85546875" style="3" customWidth="1"/>
    <col min="8453" max="8453" width="11" style="3" customWidth="1"/>
    <col min="8454" max="8454" width="11.42578125" style="3" customWidth="1"/>
    <col min="8455" max="8455" width="12.7109375" style="3" customWidth="1"/>
    <col min="8456" max="8456" width="23.140625" style="3" customWidth="1"/>
    <col min="8457" max="8460" width="15.7109375" style="3" customWidth="1"/>
    <col min="8461" max="8461" width="24.140625" style="3" customWidth="1"/>
    <col min="8462" max="8463" width="14.42578125" style="3" bestFit="1" customWidth="1"/>
    <col min="8464" max="8464" width="14.7109375" style="3" customWidth="1"/>
    <col min="8465" max="8702" width="9.140625" style="3"/>
    <col min="8703" max="8704" width="4.5703125" style="3" customWidth="1"/>
    <col min="8705" max="8705" width="18.28515625" style="3" customWidth="1"/>
    <col min="8706" max="8706" width="35.42578125" style="3" customWidth="1"/>
    <col min="8707" max="8707" width="24.140625" style="3" customWidth="1"/>
    <col min="8708" max="8708" width="10.85546875" style="3" customWidth="1"/>
    <col min="8709" max="8709" width="11" style="3" customWidth="1"/>
    <col min="8710" max="8710" width="11.42578125" style="3" customWidth="1"/>
    <col min="8711" max="8711" width="12.7109375" style="3" customWidth="1"/>
    <col min="8712" max="8712" width="23.140625" style="3" customWidth="1"/>
    <col min="8713" max="8716" width="15.7109375" style="3" customWidth="1"/>
    <col min="8717" max="8717" width="24.140625" style="3" customWidth="1"/>
    <col min="8718" max="8719" width="14.42578125" style="3" bestFit="1" customWidth="1"/>
    <col min="8720" max="8720" width="14.7109375" style="3" customWidth="1"/>
    <col min="8721" max="8958" width="9.140625" style="3"/>
    <col min="8959" max="8960" width="4.5703125" style="3" customWidth="1"/>
    <col min="8961" max="8961" width="18.28515625" style="3" customWidth="1"/>
    <col min="8962" max="8962" width="35.42578125" style="3" customWidth="1"/>
    <col min="8963" max="8963" width="24.140625" style="3" customWidth="1"/>
    <col min="8964" max="8964" width="10.85546875" style="3" customWidth="1"/>
    <col min="8965" max="8965" width="11" style="3" customWidth="1"/>
    <col min="8966" max="8966" width="11.42578125" style="3" customWidth="1"/>
    <col min="8967" max="8967" width="12.7109375" style="3" customWidth="1"/>
    <col min="8968" max="8968" width="23.140625" style="3" customWidth="1"/>
    <col min="8969" max="8972" width="15.7109375" style="3" customWidth="1"/>
    <col min="8973" max="8973" width="24.140625" style="3" customWidth="1"/>
    <col min="8974" max="8975" width="14.42578125" style="3" bestFit="1" customWidth="1"/>
    <col min="8976" max="8976" width="14.7109375" style="3" customWidth="1"/>
    <col min="8977" max="9214" width="9.140625" style="3"/>
    <col min="9215" max="9216" width="4.5703125" style="3" customWidth="1"/>
    <col min="9217" max="9217" width="18.28515625" style="3" customWidth="1"/>
    <col min="9218" max="9218" width="35.42578125" style="3" customWidth="1"/>
    <col min="9219" max="9219" width="24.140625" style="3" customWidth="1"/>
    <col min="9220" max="9220" width="10.85546875" style="3" customWidth="1"/>
    <col min="9221" max="9221" width="11" style="3" customWidth="1"/>
    <col min="9222" max="9222" width="11.42578125" style="3" customWidth="1"/>
    <col min="9223" max="9223" width="12.7109375" style="3" customWidth="1"/>
    <col min="9224" max="9224" width="23.140625" style="3" customWidth="1"/>
    <col min="9225" max="9228" width="15.7109375" style="3" customWidth="1"/>
    <col min="9229" max="9229" width="24.140625" style="3" customWidth="1"/>
    <col min="9230" max="9231" width="14.42578125" style="3" bestFit="1" customWidth="1"/>
    <col min="9232" max="9232" width="14.7109375" style="3" customWidth="1"/>
    <col min="9233" max="9470" width="9.140625" style="3"/>
    <col min="9471" max="9472" width="4.5703125" style="3" customWidth="1"/>
    <col min="9473" max="9473" width="18.28515625" style="3" customWidth="1"/>
    <col min="9474" max="9474" width="35.42578125" style="3" customWidth="1"/>
    <col min="9475" max="9475" width="24.140625" style="3" customWidth="1"/>
    <col min="9476" max="9476" width="10.85546875" style="3" customWidth="1"/>
    <col min="9477" max="9477" width="11" style="3" customWidth="1"/>
    <col min="9478" max="9478" width="11.42578125" style="3" customWidth="1"/>
    <col min="9479" max="9479" width="12.7109375" style="3" customWidth="1"/>
    <col min="9480" max="9480" width="23.140625" style="3" customWidth="1"/>
    <col min="9481" max="9484" width="15.7109375" style="3" customWidth="1"/>
    <col min="9485" max="9485" width="24.140625" style="3" customWidth="1"/>
    <col min="9486" max="9487" width="14.42578125" style="3" bestFit="1" customWidth="1"/>
    <col min="9488" max="9488" width="14.7109375" style="3" customWidth="1"/>
    <col min="9489" max="9726" width="9.140625" style="3"/>
    <col min="9727" max="9728" width="4.5703125" style="3" customWidth="1"/>
    <col min="9729" max="9729" width="18.28515625" style="3" customWidth="1"/>
    <col min="9730" max="9730" width="35.42578125" style="3" customWidth="1"/>
    <col min="9731" max="9731" width="24.140625" style="3" customWidth="1"/>
    <col min="9732" max="9732" width="10.85546875" style="3" customWidth="1"/>
    <col min="9733" max="9733" width="11" style="3" customWidth="1"/>
    <col min="9734" max="9734" width="11.42578125" style="3" customWidth="1"/>
    <col min="9735" max="9735" width="12.7109375" style="3" customWidth="1"/>
    <col min="9736" max="9736" width="23.140625" style="3" customWidth="1"/>
    <col min="9737" max="9740" width="15.7109375" style="3" customWidth="1"/>
    <col min="9741" max="9741" width="24.140625" style="3" customWidth="1"/>
    <col min="9742" max="9743" width="14.42578125" style="3" bestFit="1" customWidth="1"/>
    <col min="9744" max="9744" width="14.7109375" style="3" customWidth="1"/>
    <col min="9745" max="9982" width="9.140625" style="3"/>
    <col min="9983" max="9984" width="4.5703125" style="3" customWidth="1"/>
    <col min="9985" max="9985" width="18.28515625" style="3" customWidth="1"/>
    <col min="9986" max="9986" width="35.42578125" style="3" customWidth="1"/>
    <col min="9987" max="9987" width="24.140625" style="3" customWidth="1"/>
    <col min="9988" max="9988" width="10.85546875" style="3" customWidth="1"/>
    <col min="9989" max="9989" width="11" style="3" customWidth="1"/>
    <col min="9990" max="9990" width="11.42578125" style="3" customWidth="1"/>
    <col min="9991" max="9991" width="12.7109375" style="3" customWidth="1"/>
    <col min="9992" max="9992" width="23.140625" style="3" customWidth="1"/>
    <col min="9993" max="9996" width="15.7109375" style="3" customWidth="1"/>
    <col min="9997" max="9997" width="24.140625" style="3" customWidth="1"/>
    <col min="9998" max="9999" width="14.42578125" style="3" bestFit="1" customWidth="1"/>
    <col min="10000" max="10000" width="14.7109375" style="3" customWidth="1"/>
    <col min="10001" max="10238" width="9.140625" style="3"/>
    <col min="10239" max="10240" width="4.5703125" style="3" customWidth="1"/>
    <col min="10241" max="10241" width="18.28515625" style="3" customWidth="1"/>
    <col min="10242" max="10242" width="35.42578125" style="3" customWidth="1"/>
    <col min="10243" max="10243" width="24.140625" style="3" customWidth="1"/>
    <col min="10244" max="10244" width="10.85546875" style="3" customWidth="1"/>
    <col min="10245" max="10245" width="11" style="3" customWidth="1"/>
    <col min="10246" max="10246" width="11.42578125" style="3" customWidth="1"/>
    <col min="10247" max="10247" width="12.7109375" style="3" customWidth="1"/>
    <col min="10248" max="10248" width="23.140625" style="3" customWidth="1"/>
    <col min="10249" max="10252" width="15.7109375" style="3" customWidth="1"/>
    <col min="10253" max="10253" width="24.140625" style="3" customWidth="1"/>
    <col min="10254" max="10255" width="14.42578125" style="3" bestFit="1" customWidth="1"/>
    <col min="10256" max="10256" width="14.7109375" style="3" customWidth="1"/>
    <col min="10257" max="10494" width="9.140625" style="3"/>
    <col min="10495" max="10496" width="4.5703125" style="3" customWidth="1"/>
    <col min="10497" max="10497" width="18.28515625" style="3" customWidth="1"/>
    <col min="10498" max="10498" width="35.42578125" style="3" customWidth="1"/>
    <col min="10499" max="10499" width="24.140625" style="3" customWidth="1"/>
    <col min="10500" max="10500" width="10.85546875" style="3" customWidth="1"/>
    <col min="10501" max="10501" width="11" style="3" customWidth="1"/>
    <col min="10502" max="10502" width="11.42578125" style="3" customWidth="1"/>
    <col min="10503" max="10503" width="12.7109375" style="3" customWidth="1"/>
    <col min="10504" max="10504" width="23.140625" style="3" customWidth="1"/>
    <col min="10505" max="10508" width="15.7109375" style="3" customWidth="1"/>
    <col min="10509" max="10509" width="24.140625" style="3" customWidth="1"/>
    <col min="10510" max="10511" width="14.42578125" style="3" bestFit="1" customWidth="1"/>
    <col min="10512" max="10512" width="14.7109375" style="3" customWidth="1"/>
    <col min="10513" max="10750" width="9.140625" style="3"/>
    <col min="10751" max="10752" width="4.5703125" style="3" customWidth="1"/>
    <col min="10753" max="10753" width="18.28515625" style="3" customWidth="1"/>
    <col min="10754" max="10754" width="35.42578125" style="3" customWidth="1"/>
    <col min="10755" max="10755" width="24.140625" style="3" customWidth="1"/>
    <col min="10756" max="10756" width="10.85546875" style="3" customWidth="1"/>
    <col min="10757" max="10757" width="11" style="3" customWidth="1"/>
    <col min="10758" max="10758" width="11.42578125" style="3" customWidth="1"/>
    <col min="10759" max="10759" width="12.7109375" style="3" customWidth="1"/>
    <col min="10760" max="10760" width="23.140625" style="3" customWidth="1"/>
    <col min="10761" max="10764" width="15.7109375" style="3" customWidth="1"/>
    <col min="10765" max="10765" width="24.140625" style="3" customWidth="1"/>
    <col min="10766" max="10767" width="14.42578125" style="3" bestFit="1" customWidth="1"/>
    <col min="10768" max="10768" width="14.7109375" style="3" customWidth="1"/>
    <col min="10769" max="11006" width="9.140625" style="3"/>
    <col min="11007" max="11008" width="4.5703125" style="3" customWidth="1"/>
    <col min="11009" max="11009" width="18.28515625" style="3" customWidth="1"/>
    <col min="11010" max="11010" width="35.42578125" style="3" customWidth="1"/>
    <col min="11011" max="11011" width="24.140625" style="3" customWidth="1"/>
    <col min="11012" max="11012" width="10.85546875" style="3" customWidth="1"/>
    <col min="11013" max="11013" width="11" style="3" customWidth="1"/>
    <col min="11014" max="11014" width="11.42578125" style="3" customWidth="1"/>
    <col min="11015" max="11015" width="12.7109375" style="3" customWidth="1"/>
    <col min="11016" max="11016" width="23.140625" style="3" customWidth="1"/>
    <col min="11017" max="11020" width="15.7109375" style="3" customWidth="1"/>
    <col min="11021" max="11021" width="24.140625" style="3" customWidth="1"/>
    <col min="11022" max="11023" width="14.42578125" style="3" bestFit="1" customWidth="1"/>
    <col min="11024" max="11024" width="14.7109375" style="3" customWidth="1"/>
    <col min="11025" max="11262" width="9.140625" style="3"/>
    <col min="11263" max="11264" width="4.5703125" style="3" customWidth="1"/>
    <col min="11265" max="11265" width="18.28515625" style="3" customWidth="1"/>
    <col min="11266" max="11266" width="35.42578125" style="3" customWidth="1"/>
    <col min="11267" max="11267" width="24.140625" style="3" customWidth="1"/>
    <col min="11268" max="11268" width="10.85546875" style="3" customWidth="1"/>
    <col min="11269" max="11269" width="11" style="3" customWidth="1"/>
    <col min="11270" max="11270" width="11.42578125" style="3" customWidth="1"/>
    <col min="11271" max="11271" width="12.7109375" style="3" customWidth="1"/>
    <col min="11272" max="11272" width="23.140625" style="3" customWidth="1"/>
    <col min="11273" max="11276" width="15.7109375" style="3" customWidth="1"/>
    <col min="11277" max="11277" width="24.140625" style="3" customWidth="1"/>
    <col min="11278" max="11279" width="14.42578125" style="3" bestFit="1" customWidth="1"/>
    <col min="11280" max="11280" width="14.7109375" style="3" customWidth="1"/>
    <col min="11281" max="11518" width="9.140625" style="3"/>
    <col min="11519" max="11520" width="4.5703125" style="3" customWidth="1"/>
    <col min="11521" max="11521" width="18.28515625" style="3" customWidth="1"/>
    <col min="11522" max="11522" width="35.42578125" style="3" customWidth="1"/>
    <col min="11523" max="11523" width="24.140625" style="3" customWidth="1"/>
    <col min="11524" max="11524" width="10.85546875" style="3" customWidth="1"/>
    <col min="11525" max="11525" width="11" style="3" customWidth="1"/>
    <col min="11526" max="11526" width="11.42578125" style="3" customWidth="1"/>
    <col min="11527" max="11527" width="12.7109375" style="3" customWidth="1"/>
    <col min="11528" max="11528" width="23.140625" style="3" customWidth="1"/>
    <col min="11529" max="11532" width="15.7109375" style="3" customWidth="1"/>
    <col min="11533" max="11533" width="24.140625" style="3" customWidth="1"/>
    <col min="11534" max="11535" width="14.42578125" style="3" bestFit="1" customWidth="1"/>
    <col min="11536" max="11536" width="14.7109375" style="3" customWidth="1"/>
    <col min="11537" max="11774" width="9.140625" style="3"/>
    <col min="11775" max="11776" width="4.5703125" style="3" customWidth="1"/>
    <col min="11777" max="11777" width="18.28515625" style="3" customWidth="1"/>
    <col min="11778" max="11778" width="35.42578125" style="3" customWidth="1"/>
    <col min="11779" max="11779" width="24.140625" style="3" customWidth="1"/>
    <col min="11780" max="11780" width="10.85546875" style="3" customWidth="1"/>
    <col min="11781" max="11781" width="11" style="3" customWidth="1"/>
    <col min="11782" max="11782" width="11.42578125" style="3" customWidth="1"/>
    <col min="11783" max="11783" width="12.7109375" style="3" customWidth="1"/>
    <col min="11784" max="11784" width="23.140625" style="3" customWidth="1"/>
    <col min="11785" max="11788" width="15.7109375" style="3" customWidth="1"/>
    <col min="11789" max="11789" width="24.140625" style="3" customWidth="1"/>
    <col min="11790" max="11791" width="14.42578125" style="3" bestFit="1" customWidth="1"/>
    <col min="11792" max="11792" width="14.7109375" style="3" customWidth="1"/>
    <col min="11793" max="12030" width="9.140625" style="3"/>
    <col min="12031" max="12032" width="4.5703125" style="3" customWidth="1"/>
    <col min="12033" max="12033" width="18.28515625" style="3" customWidth="1"/>
    <col min="12034" max="12034" width="35.42578125" style="3" customWidth="1"/>
    <col min="12035" max="12035" width="24.140625" style="3" customWidth="1"/>
    <col min="12036" max="12036" width="10.85546875" style="3" customWidth="1"/>
    <col min="12037" max="12037" width="11" style="3" customWidth="1"/>
    <col min="12038" max="12038" width="11.42578125" style="3" customWidth="1"/>
    <col min="12039" max="12039" width="12.7109375" style="3" customWidth="1"/>
    <col min="12040" max="12040" width="23.140625" style="3" customWidth="1"/>
    <col min="12041" max="12044" width="15.7109375" style="3" customWidth="1"/>
    <col min="12045" max="12045" width="24.140625" style="3" customWidth="1"/>
    <col min="12046" max="12047" width="14.42578125" style="3" bestFit="1" customWidth="1"/>
    <col min="12048" max="12048" width="14.7109375" style="3" customWidth="1"/>
    <col min="12049" max="12286" width="9.140625" style="3"/>
    <col min="12287" max="12288" width="4.5703125" style="3" customWidth="1"/>
    <col min="12289" max="12289" width="18.28515625" style="3" customWidth="1"/>
    <col min="12290" max="12290" width="35.42578125" style="3" customWidth="1"/>
    <col min="12291" max="12291" width="24.140625" style="3" customWidth="1"/>
    <col min="12292" max="12292" width="10.85546875" style="3" customWidth="1"/>
    <col min="12293" max="12293" width="11" style="3" customWidth="1"/>
    <col min="12294" max="12294" width="11.42578125" style="3" customWidth="1"/>
    <col min="12295" max="12295" width="12.7109375" style="3" customWidth="1"/>
    <col min="12296" max="12296" width="23.140625" style="3" customWidth="1"/>
    <col min="12297" max="12300" width="15.7109375" style="3" customWidth="1"/>
    <col min="12301" max="12301" width="24.140625" style="3" customWidth="1"/>
    <col min="12302" max="12303" width="14.42578125" style="3" bestFit="1" customWidth="1"/>
    <col min="12304" max="12304" width="14.7109375" style="3" customWidth="1"/>
    <col min="12305" max="12542" width="9.140625" style="3"/>
    <col min="12543" max="12544" width="4.5703125" style="3" customWidth="1"/>
    <col min="12545" max="12545" width="18.28515625" style="3" customWidth="1"/>
    <col min="12546" max="12546" width="35.42578125" style="3" customWidth="1"/>
    <col min="12547" max="12547" width="24.140625" style="3" customWidth="1"/>
    <col min="12548" max="12548" width="10.85546875" style="3" customWidth="1"/>
    <col min="12549" max="12549" width="11" style="3" customWidth="1"/>
    <col min="12550" max="12550" width="11.42578125" style="3" customWidth="1"/>
    <col min="12551" max="12551" width="12.7109375" style="3" customWidth="1"/>
    <col min="12552" max="12552" width="23.140625" style="3" customWidth="1"/>
    <col min="12553" max="12556" width="15.7109375" style="3" customWidth="1"/>
    <col min="12557" max="12557" width="24.140625" style="3" customWidth="1"/>
    <col min="12558" max="12559" width="14.42578125" style="3" bestFit="1" customWidth="1"/>
    <col min="12560" max="12560" width="14.7109375" style="3" customWidth="1"/>
    <col min="12561" max="12798" width="9.140625" style="3"/>
    <col min="12799" max="12800" width="4.5703125" style="3" customWidth="1"/>
    <col min="12801" max="12801" width="18.28515625" style="3" customWidth="1"/>
    <col min="12802" max="12802" width="35.42578125" style="3" customWidth="1"/>
    <col min="12803" max="12803" width="24.140625" style="3" customWidth="1"/>
    <col min="12804" max="12804" width="10.85546875" style="3" customWidth="1"/>
    <col min="12805" max="12805" width="11" style="3" customWidth="1"/>
    <col min="12806" max="12806" width="11.42578125" style="3" customWidth="1"/>
    <col min="12807" max="12807" width="12.7109375" style="3" customWidth="1"/>
    <col min="12808" max="12808" width="23.140625" style="3" customWidth="1"/>
    <col min="12809" max="12812" width="15.7109375" style="3" customWidth="1"/>
    <col min="12813" max="12813" width="24.140625" style="3" customWidth="1"/>
    <col min="12814" max="12815" width="14.42578125" style="3" bestFit="1" customWidth="1"/>
    <col min="12816" max="12816" width="14.7109375" style="3" customWidth="1"/>
    <col min="12817" max="13054" width="9.140625" style="3"/>
    <col min="13055" max="13056" width="4.5703125" style="3" customWidth="1"/>
    <col min="13057" max="13057" width="18.28515625" style="3" customWidth="1"/>
    <col min="13058" max="13058" width="35.42578125" style="3" customWidth="1"/>
    <col min="13059" max="13059" width="24.140625" style="3" customWidth="1"/>
    <col min="13060" max="13060" width="10.85546875" style="3" customWidth="1"/>
    <col min="13061" max="13061" width="11" style="3" customWidth="1"/>
    <col min="13062" max="13062" width="11.42578125" style="3" customWidth="1"/>
    <col min="13063" max="13063" width="12.7109375" style="3" customWidth="1"/>
    <col min="13064" max="13064" width="23.140625" style="3" customWidth="1"/>
    <col min="13065" max="13068" width="15.7109375" style="3" customWidth="1"/>
    <col min="13069" max="13069" width="24.140625" style="3" customWidth="1"/>
    <col min="13070" max="13071" width="14.42578125" style="3" bestFit="1" customWidth="1"/>
    <col min="13072" max="13072" width="14.7109375" style="3" customWidth="1"/>
    <col min="13073" max="13310" width="9.140625" style="3"/>
    <col min="13311" max="13312" width="4.5703125" style="3" customWidth="1"/>
    <col min="13313" max="13313" width="18.28515625" style="3" customWidth="1"/>
    <col min="13314" max="13314" width="35.42578125" style="3" customWidth="1"/>
    <col min="13315" max="13315" width="24.140625" style="3" customWidth="1"/>
    <col min="13316" max="13316" width="10.85546875" style="3" customWidth="1"/>
    <col min="13317" max="13317" width="11" style="3" customWidth="1"/>
    <col min="13318" max="13318" width="11.42578125" style="3" customWidth="1"/>
    <col min="13319" max="13319" width="12.7109375" style="3" customWidth="1"/>
    <col min="13320" max="13320" width="23.140625" style="3" customWidth="1"/>
    <col min="13321" max="13324" width="15.7109375" style="3" customWidth="1"/>
    <col min="13325" max="13325" width="24.140625" style="3" customWidth="1"/>
    <col min="13326" max="13327" width="14.42578125" style="3" bestFit="1" customWidth="1"/>
    <col min="13328" max="13328" width="14.7109375" style="3" customWidth="1"/>
    <col min="13329" max="13566" width="9.140625" style="3"/>
    <col min="13567" max="13568" width="4.5703125" style="3" customWidth="1"/>
    <col min="13569" max="13569" width="18.28515625" style="3" customWidth="1"/>
    <col min="13570" max="13570" width="35.42578125" style="3" customWidth="1"/>
    <col min="13571" max="13571" width="24.140625" style="3" customWidth="1"/>
    <col min="13572" max="13572" width="10.85546875" style="3" customWidth="1"/>
    <col min="13573" max="13573" width="11" style="3" customWidth="1"/>
    <col min="13574" max="13574" width="11.42578125" style="3" customWidth="1"/>
    <col min="13575" max="13575" width="12.7109375" style="3" customWidth="1"/>
    <col min="13576" max="13576" width="23.140625" style="3" customWidth="1"/>
    <col min="13577" max="13580" width="15.7109375" style="3" customWidth="1"/>
    <col min="13581" max="13581" width="24.140625" style="3" customWidth="1"/>
    <col min="13582" max="13583" width="14.42578125" style="3" bestFit="1" customWidth="1"/>
    <col min="13584" max="13584" width="14.7109375" style="3" customWidth="1"/>
    <col min="13585" max="13822" width="9.140625" style="3"/>
    <col min="13823" max="13824" width="4.5703125" style="3" customWidth="1"/>
    <col min="13825" max="13825" width="18.28515625" style="3" customWidth="1"/>
    <col min="13826" max="13826" width="35.42578125" style="3" customWidth="1"/>
    <col min="13827" max="13827" width="24.140625" style="3" customWidth="1"/>
    <col min="13828" max="13828" width="10.85546875" style="3" customWidth="1"/>
    <col min="13829" max="13829" width="11" style="3" customWidth="1"/>
    <col min="13830" max="13830" width="11.42578125" style="3" customWidth="1"/>
    <col min="13831" max="13831" width="12.7109375" style="3" customWidth="1"/>
    <col min="13832" max="13832" width="23.140625" style="3" customWidth="1"/>
    <col min="13833" max="13836" width="15.7109375" style="3" customWidth="1"/>
    <col min="13837" max="13837" width="24.140625" style="3" customWidth="1"/>
    <col min="13838" max="13839" width="14.42578125" style="3" bestFit="1" customWidth="1"/>
    <col min="13840" max="13840" width="14.7109375" style="3" customWidth="1"/>
    <col min="13841" max="14078" width="9.140625" style="3"/>
    <col min="14079" max="14080" width="4.5703125" style="3" customWidth="1"/>
    <col min="14081" max="14081" width="18.28515625" style="3" customWidth="1"/>
    <col min="14082" max="14082" width="35.42578125" style="3" customWidth="1"/>
    <col min="14083" max="14083" width="24.140625" style="3" customWidth="1"/>
    <col min="14084" max="14084" width="10.85546875" style="3" customWidth="1"/>
    <col min="14085" max="14085" width="11" style="3" customWidth="1"/>
    <col min="14086" max="14086" width="11.42578125" style="3" customWidth="1"/>
    <col min="14087" max="14087" width="12.7109375" style="3" customWidth="1"/>
    <col min="14088" max="14088" width="23.140625" style="3" customWidth="1"/>
    <col min="14089" max="14092" width="15.7109375" style="3" customWidth="1"/>
    <col min="14093" max="14093" width="24.140625" style="3" customWidth="1"/>
    <col min="14094" max="14095" width="14.42578125" style="3" bestFit="1" customWidth="1"/>
    <col min="14096" max="14096" width="14.7109375" style="3" customWidth="1"/>
    <col min="14097" max="14334" width="9.140625" style="3"/>
    <col min="14335" max="14336" width="4.5703125" style="3" customWidth="1"/>
    <col min="14337" max="14337" width="18.28515625" style="3" customWidth="1"/>
    <col min="14338" max="14338" width="35.42578125" style="3" customWidth="1"/>
    <col min="14339" max="14339" width="24.140625" style="3" customWidth="1"/>
    <col min="14340" max="14340" width="10.85546875" style="3" customWidth="1"/>
    <col min="14341" max="14341" width="11" style="3" customWidth="1"/>
    <col min="14342" max="14342" width="11.42578125" style="3" customWidth="1"/>
    <col min="14343" max="14343" width="12.7109375" style="3" customWidth="1"/>
    <col min="14344" max="14344" width="23.140625" style="3" customWidth="1"/>
    <col min="14345" max="14348" width="15.7109375" style="3" customWidth="1"/>
    <col min="14349" max="14349" width="24.140625" style="3" customWidth="1"/>
    <col min="14350" max="14351" width="14.42578125" style="3" bestFit="1" customWidth="1"/>
    <col min="14352" max="14352" width="14.7109375" style="3" customWidth="1"/>
    <col min="14353" max="14590" width="9.140625" style="3"/>
    <col min="14591" max="14592" width="4.5703125" style="3" customWidth="1"/>
    <col min="14593" max="14593" width="18.28515625" style="3" customWidth="1"/>
    <col min="14594" max="14594" width="35.42578125" style="3" customWidth="1"/>
    <col min="14595" max="14595" width="24.140625" style="3" customWidth="1"/>
    <col min="14596" max="14596" width="10.85546875" style="3" customWidth="1"/>
    <col min="14597" max="14597" width="11" style="3" customWidth="1"/>
    <col min="14598" max="14598" width="11.42578125" style="3" customWidth="1"/>
    <col min="14599" max="14599" width="12.7109375" style="3" customWidth="1"/>
    <col min="14600" max="14600" width="23.140625" style="3" customWidth="1"/>
    <col min="14601" max="14604" width="15.7109375" style="3" customWidth="1"/>
    <col min="14605" max="14605" width="24.140625" style="3" customWidth="1"/>
    <col min="14606" max="14607" width="14.42578125" style="3" bestFit="1" customWidth="1"/>
    <col min="14608" max="14608" width="14.7109375" style="3" customWidth="1"/>
    <col min="14609" max="14846" width="9.140625" style="3"/>
    <col min="14847" max="14848" width="4.5703125" style="3" customWidth="1"/>
    <col min="14849" max="14849" width="18.28515625" style="3" customWidth="1"/>
    <col min="14850" max="14850" width="35.42578125" style="3" customWidth="1"/>
    <col min="14851" max="14851" width="24.140625" style="3" customWidth="1"/>
    <col min="14852" max="14852" width="10.85546875" style="3" customWidth="1"/>
    <col min="14853" max="14853" width="11" style="3" customWidth="1"/>
    <col min="14854" max="14854" width="11.42578125" style="3" customWidth="1"/>
    <col min="14855" max="14855" width="12.7109375" style="3" customWidth="1"/>
    <col min="14856" max="14856" width="23.140625" style="3" customWidth="1"/>
    <col min="14857" max="14860" width="15.7109375" style="3" customWidth="1"/>
    <col min="14861" max="14861" width="24.140625" style="3" customWidth="1"/>
    <col min="14862" max="14863" width="14.42578125" style="3" bestFit="1" customWidth="1"/>
    <col min="14864" max="14864" width="14.7109375" style="3" customWidth="1"/>
    <col min="14865" max="15102" width="9.140625" style="3"/>
    <col min="15103" max="15104" width="4.5703125" style="3" customWidth="1"/>
    <col min="15105" max="15105" width="18.28515625" style="3" customWidth="1"/>
    <col min="15106" max="15106" width="35.42578125" style="3" customWidth="1"/>
    <col min="15107" max="15107" width="24.140625" style="3" customWidth="1"/>
    <col min="15108" max="15108" width="10.85546875" style="3" customWidth="1"/>
    <col min="15109" max="15109" width="11" style="3" customWidth="1"/>
    <col min="15110" max="15110" width="11.42578125" style="3" customWidth="1"/>
    <col min="15111" max="15111" width="12.7109375" style="3" customWidth="1"/>
    <col min="15112" max="15112" width="23.140625" style="3" customWidth="1"/>
    <col min="15113" max="15116" width="15.7109375" style="3" customWidth="1"/>
    <col min="15117" max="15117" width="24.140625" style="3" customWidth="1"/>
    <col min="15118" max="15119" width="14.42578125" style="3" bestFit="1" customWidth="1"/>
    <col min="15120" max="15120" width="14.7109375" style="3" customWidth="1"/>
    <col min="15121" max="15358" width="9.140625" style="3"/>
    <col min="15359" max="15360" width="4.5703125" style="3" customWidth="1"/>
    <col min="15361" max="15361" width="18.28515625" style="3" customWidth="1"/>
    <col min="15362" max="15362" width="35.42578125" style="3" customWidth="1"/>
    <col min="15363" max="15363" width="24.140625" style="3" customWidth="1"/>
    <col min="15364" max="15364" width="10.85546875" style="3" customWidth="1"/>
    <col min="15365" max="15365" width="11" style="3" customWidth="1"/>
    <col min="15366" max="15366" width="11.42578125" style="3" customWidth="1"/>
    <col min="15367" max="15367" width="12.7109375" style="3" customWidth="1"/>
    <col min="15368" max="15368" width="23.140625" style="3" customWidth="1"/>
    <col min="15369" max="15372" width="15.7109375" style="3" customWidth="1"/>
    <col min="15373" max="15373" width="24.140625" style="3" customWidth="1"/>
    <col min="15374" max="15375" width="14.42578125" style="3" bestFit="1" customWidth="1"/>
    <col min="15376" max="15376" width="14.7109375" style="3" customWidth="1"/>
    <col min="15377" max="15614" width="9.140625" style="3"/>
    <col min="15615" max="15616" width="4.5703125" style="3" customWidth="1"/>
    <col min="15617" max="15617" width="18.28515625" style="3" customWidth="1"/>
    <col min="15618" max="15618" width="35.42578125" style="3" customWidth="1"/>
    <col min="15619" max="15619" width="24.140625" style="3" customWidth="1"/>
    <col min="15620" max="15620" width="10.85546875" style="3" customWidth="1"/>
    <col min="15621" max="15621" width="11" style="3" customWidth="1"/>
    <col min="15622" max="15622" width="11.42578125" style="3" customWidth="1"/>
    <col min="15623" max="15623" width="12.7109375" style="3" customWidth="1"/>
    <col min="15624" max="15624" width="23.140625" style="3" customWidth="1"/>
    <col min="15625" max="15628" width="15.7109375" style="3" customWidth="1"/>
    <col min="15629" max="15629" width="24.140625" style="3" customWidth="1"/>
    <col min="15630" max="15631" width="14.42578125" style="3" bestFit="1" customWidth="1"/>
    <col min="15632" max="15632" width="14.7109375" style="3" customWidth="1"/>
    <col min="15633" max="15870" width="9.140625" style="3"/>
    <col min="15871" max="15872" width="4.5703125" style="3" customWidth="1"/>
    <col min="15873" max="15873" width="18.28515625" style="3" customWidth="1"/>
    <col min="15874" max="15874" width="35.42578125" style="3" customWidth="1"/>
    <col min="15875" max="15875" width="24.140625" style="3" customWidth="1"/>
    <col min="15876" max="15876" width="10.85546875" style="3" customWidth="1"/>
    <col min="15877" max="15877" width="11" style="3" customWidth="1"/>
    <col min="15878" max="15878" width="11.42578125" style="3" customWidth="1"/>
    <col min="15879" max="15879" width="12.7109375" style="3" customWidth="1"/>
    <col min="15880" max="15880" width="23.140625" style="3" customWidth="1"/>
    <col min="15881" max="15884" width="15.7109375" style="3" customWidth="1"/>
    <col min="15885" max="15885" width="24.140625" style="3" customWidth="1"/>
    <col min="15886" max="15887" width="14.42578125" style="3" bestFit="1" customWidth="1"/>
    <col min="15888" max="15888" width="14.7109375" style="3" customWidth="1"/>
    <col min="15889" max="16126" width="9.140625" style="3"/>
    <col min="16127" max="16128" width="4.5703125" style="3" customWidth="1"/>
    <col min="16129" max="16129" width="18.28515625" style="3" customWidth="1"/>
    <col min="16130" max="16130" width="35.42578125" style="3" customWidth="1"/>
    <col min="16131" max="16131" width="24.140625" style="3" customWidth="1"/>
    <col min="16132" max="16132" width="10.85546875" style="3" customWidth="1"/>
    <col min="16133" max="16133" width="11" style="3" customWidth="1"/>
    <col min="16134" max="16134" width="11.42578125" style="3" customWidth="1"/>
    <col min="16135" max="16135" width="12.7109375" style="3" customWidth="1"/>
    <col min="16136" max="16136" width="23.140625" style="3" customWidth="1"/>
    <col min="16137" max="16140" width="15.7109375" style="3" customWidth="1"/>
    <col min="16141" max="16141" width="24.140625" style="3" customWidth="1"/>
    <col min="16142" max="16143" width="14.42578125" style="3" bestFit="1" customWidth="1"/>
    <col min="16144" max="16144" width="14.7109375" style="3" customWidth="1"/>
    <col min="16145" max="16384" width="9.140625" style="3"/>
  </cols>
  <sheetData>
    <row r="1" spans="1:14" x14ac:dyDescent="0.25">
      <c r="M1" s="10" t="s">
        <v>194</v>
      </c>
    </row>
    <row r="3" spans="1:14" ht="34.5" customHeight="1" x14ac:dyDescent="0.25">
      <c r="L3" s="343" t="s">
        <v>159</v>
      </c>
      <c r="M3" s="343"/>
    </row>
    <row r="4" spans="1:14" ht="34.5" customHeight="1" x14ac:dyDescent="0.25">
      <c r="L4" s="343" t="s">
        <v>165</v>
      </c>
      <c r="M4" s="343"/>
    </row>
    <row r="5" spans="1:14" ht="28.5" customHeight="1" x14ac:dyDescent="0.25">
      <c r="A5" s="348" t="s">
        <v>143</v>
      </c>
      <c r="B5" s="348"/>
      <c r="C5" s="348"/>
      <c r="D5" s="348"/>
      <c r="E5" s="348"/>
      <c r="F5" s="348"/>
      <c r="G5" s="304"/>
      <c r="H5" s="304"/>
      <c r="I5" s="3"/>
      <c r="J5" s="3"/>
      <c r="K5" s="3"/>
      <c r="L5" s="3"/>
      <c r="M5" s="3"/>
    </row>
    <row r="6" spans="1:14" ht="54" customHeight="1" x14ac:dyDescent="0.25">
      <c r="A6" s="344" t="s">
        <v>25</v>
      </c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</row>
    <row r="7" spans="1:14" ht="36" customHeight="1" x14ac:dyDescent="0.25">
      <c r="A7" s="344"/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14"/>
    </row>
    <row r="8" spans="1:14" ht="78.75" customHeight="1" x14ac:dyDescent="0.25">
      <c r="A8" s="25" t="s">
        <v>0</v>
      </c>
      <c r="B8" s="25" t="s">
        <v>1</v>
      </c>
      <c r="C8" s="25" t="s">
        <v>2</v>
      </c>
      <c r="D8" s="418" t="s">
        <v>26</v>
      </c>
      <c r="E8" s="418"/>
      <c r="F8" s="300">
        <v>165</v>
      </c>
      <c r="G8" s="23"/>
      <c r="H8" s="3"/>
      <c r="I8" s="3"/>
      <c r="J8" s="23"/>
      <c r="K8" s="23"/>
      <c r="L8" s="23"/>
      <c r="M8" s="23"/>
      <c r="N8" s="14"/>
    </row>
    <row r="9" spans="1:14" ht="51" customHeight="1" x14ac:dyDescent="0.25">
      <c r="A9" s="26"/>
      <c r="B9" s="27"/>
      <c r="C9" s="13"/>
      <c r="D9" s="418" t="s">
        <v>3</v>
      </c>
      <c r="E9" s="418"/>
      <c r="F9" s="300">
        <v>44</v>
      </c>
      <c r="G9" s="23"/>
      <c r="H9" s="23"/>
      <c r="I9" s="23"/>
      <c r="J9" s="23"/>
      <c r="K9" s="23"/>
      <c r="L9" s="23"/>
      <c r="M9" s="23"/>
      <c r="N9" s="14"/>
    </row>
    <row r="10" spans="1:14" ht="36" customHeight="1" thickBot="1" x14ac:dyDescent="0.3">
      <c r="A10" s="419" t="s">
        <v>27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14"/>
    </row>
    <row r="11" spans="1:14" s="4" customFormat="1" ht="30.75" customHeight="1" thickBot="1" x14ac:dyDescent="0.3">
      <c r="A11" s="334" t="s">
        <v>4</v>
      </c>
      <c r="B11" s="430" t="s">
        <v>5</v>
      </c>
      <c r="C11" s="431" t="s">
        <v>28</v>
      </c>
      <c r="D11" s="431"/>
      <c r="E11" s="431"/>
      <c r="F11" s="431"/>
      <c r="G11" s="432"/>
      <c r="H11" s="433" t="s">
        <v>6</v>
      </c>
      <c r="I11" s="420" t="s">
        <v>7</v>
      </c>
      <c r="J11" s="420"/>
      <c r="K11" s="420"/>
      <c r="L11" s="420"/>
      <c r="M11" s="421" t="s">
        <v>8</v>
      </c>
      <c r="N11" s="28"/>
    </row>
    <row r="12" spans="1:14" s="4" customFormat="1" ht="47.25" customHeight="1" thickBot="1" x14ac:dyDescent="0.3">
      <c r="A12" s="335"/>
      <c r="B12" s="338"/>
      <c r="C12" s="355">
        <f>D12+E12+F12+G12</f>
        <v>1</v>
      </c>
      <c r="D12" s="29">
        <v>0.2</v>
      </c>
      <c r="E12" s="30">
        <v>0.3</v>
      </c>
      <c r="F12" s="30">
        <v>0.3</v>
      </c>
      <c r="G12" s="31">
        <v>0.2</v>
      </c>
      <c r="H12" s="434"/>
      <c r="I12" s="32" t="s">
        <v>9</v>
      </c>
      <c r="J12" s="32" t="s">
        <v>10</v>
      </c>
      <c r="K12" s="32" t="s">
        <v>11</v>
      </c>
      <c r="L12" s="32" t="s">
        <v>12</v>
      </c>
      <c r="M12" s="422"/>
    </row>
    <row r="13" spans="1:14" s="4" customFormat="1" ht="39.75" customHeight="1" thickBot="1" x14ac:dyDescent="0.3">
      <c r="A13" s="336"/>
      <c r="B13" s="339"/>
      <c r="C13" s="423"/>
      <c r="D13" s="33" t="s">
        <v>9</v>
      </c>
      <c r="E13" s="34" t="s">
        <v>10</v>
      </c>
      <c r="F13" s="34" t="s">
        <v>11</v>
      </c>
      <c r="G13" s="35" t="s">
        <v>12</v>
      </c>
      <c r="H13" s="424" t="s">
        <v>29</v>
      </c>
      <c r="I13" s="425"/>
      <c r="J13" s="425"/>
      <c r="K13" s="425"/>
      <c r="L13" s="425"/>
      <c r="M13" s="426"/>
    </row>
    <row r="14" spans="1:14" ht="15.75" customHeight="1" x14ac:dyDescent="0.2">
      <c r="A14" s="334">
        <v>185</v>
      </c>
      <c r="B14" s="373" t="s">
        <v>30</v>
      </c>
      <c r="C14" s="36"/>
      <c r="D14" s="37"/>
      <c r="E14" s="38"/>
      <c r="F14" s="38"/>
      <c r="G14" s="39"/>
      <c r="H14" s="40" t="s">
        <v>31</v>
      </c>
      <c r="I14" s="41">
        <v>18203</v>
      </c>
      <c r="J14" s="42">
        <v>20562</v>
      </c>
      <c r="K14" s="42">
        <v>22921</v>
      </c>
      <c r="L14" s="42">
        <v>25280</v>
      </c>
      <c r="M14" s="43"/>
    </row>
    <row r="15" spans="1:14" ht="15.75" customHeight="1" thickBot="1" x14ac:dyDescent="0.25">
      <c r="A15" s="335"/>
      <c r="B15" s="374"/>
      <c r="C15" s="44"/>
      <c r="D15" s="45"/>
      <c r="E15" s="46"/>
      <c r="F15" s="46"/>
      <c r="G15" s="46"/>
      <c r="H15" s="47" t="s">
        <v>13</v>
      </c>
      <c r="I15" s="48">
        <v>1061</v>
      </c>
      <c r="J15" s="5">
        <v>1061</v>
      </c>
      <c r="K15" s="5">
        <v>1061</v>
      </c>
      <c r="L15" s="5">
        <v>1061</v>
      </c>
      <c r="M15" s="49"/>
    </row>
    <row r="16" spans="1:14" ht="15.75" customHeight="1" thickBot="1" x14ac:dyDescent="0.25">
      <c r="A16" s="335"/>
      <c r="B16" s="374"/>
      <c r="C16" s="427" t="s">
        <v>15</v>
      </c>
      <c r="D16" s="428"/>
      <c r="E16" s="428"/>
      <c r="F16" s="428"/>
      <c r="G16" s="429"/>
      <c r="H16" s="50" t="s">
        <v>14</v>
      </c>
      <c r="I16" s="51">
        <f>I15+I14</f>
        <v>19264</v>
      </c>
      <c r="J16" s="52">
        <f>J15+J14</f>
        <v>21623</v>
      </c>
      <c r="K16" s="52">
        <f>K15+K14</f>
        <v>23982</v>
      </c>
      <c r="L16" s="52">
        <f>L15+L14</f>
        <v>26341</v>
      </c>
      <c r="M16" s="53"/>
    </row>
    <row r="17" spans="1:16" ht="16.5" customHeight="1" thickBot="1" x14ac:dyDescent="0.3">
      <c r="A17" s="335"/>
      <c r="B17" s="374"/>
      <c r="C17" s="54">
        <f>SUM(D17:G17)</f>
        <v>62</v>
      </c>
      <c r="D17" s="54">
        <f>[1]ПВР_осн_деньги!F11</f>
        <v>12</v>
      </c>
      <c r="E17" s="55">
        <f>[1]ПВР_осн_деньги!G11</f>
        <v>19</v>
      </c>
      <c r="F17" s="55">
        <f>[1]ПВР_осн_деньги!H11</f>
        <v>19</v>
      </c>
      <c r="G17" s="55">
        <f>[1]ПВР_осн_деньги!I11</f>
        <v>12</v>
      </c>
      <c r="H17" s="54" t="s">
        <v>15</v>
      </c>
      <c r="I17" s="54">
        <f>D17</f>
        <v>12</v>
      </c>
      <c r="J17" s="55">
        <f>E17</f>
        <v>19</v>
      </c>
      <c r="K17" s="55">
        <f>F17</f>
        <v>19</v>
      </c>
      <c r="L17" s="55">
        <f>G17</f>
        <v>12</v>
      </c>
      <c r="M17" s="56">
        <f>SUM(I17:L17)</f>
        <v>62</v>
      </c>
      <c r="O17" s="14"/>
      <c r="P17" s="14"/>
    </row>
    <row r="18" spans="1:16" ht="16.5" customHeight="1" thickBot="1" x14ac:dyDescent="0.3">
      <c r="A18" s="335"/>
      <c r="B18" s="374"/>
      <c r="C18" s="331" t="s">
        <v>32</v>
      </c>
      <c r="D18" s="332"/>
      <c r="E18" s="332"/>
      <c r="F18" s="332"/>
      <c r="G18" s="333"/>
      <c r="H18" s="57" t="s">
        <v>33</v>
      </c>
      <c r="I18" s="58">
        <f>(I14*$B$9*$A$9)*I17+(I15*$A$9)*I17+$C$9*I17</f>
        <v>0</v>
      </c>
      <c r="J18" s="59">
        <f>(J14*$B$9*$A$9)*J17+(J15*$A$9)*J17+$C$9*J17</f>
        <v>0</v>
      </c>
      <c r="K18" s="59">
        <f>(K14*$B$9*$A$9)*K17+(K15*$A$9)*K17+$C$9*K17</f>
        <v>0</v>
      </c>
      <c r="L18" s="59">
        <f>(L14*$B$9*$A$9)*L17+(L15*$A$9)*L17+$C$9*L17</f>
        <v>0</v>
      </c>
      <c r="M18" s="60">
        <f>SUM(I18:L18)</f>
        <v>0</v>
      </c>
    </row>
    <row r="19" spans="1:16" ht="29.25" thickBot="1" x14ac:dyDescent="0.3">
      <c r="A19" s="336"/>
      <c r="B19" s="375"/>
      <c r="C19" s="61">
        <f>C21+C22+C23+C24+C25+C26</f>
        <v>62</v>
      </c>
      <c r="D19" s="62">
        <f>D21+D22+D23+D24+D25+D26</f>
        <v>13</v>
      </c>
      <c r="E19" s="63">
        <f>E21+E22+E23+E24+E25+E26</f>
        <v>19</v>
      </c>
      <c r="F19" s="63">
        <f>F21+F22+F23+F24+F25+F26</f>
        <v>19</v>
      </c>
      <c r="G19" s="64">
        <f>G21+G22+G23+G24+G25+G26</f>
        <v>11</v>
      </c>
      <c r="H19" s="65" t="s">
        <v>34</v>
      </c>
      <c r="I19" s="66">
        <f>I18+I20</f>
        <v>0</v>
      </c>
      <c r="J19" s="67">
        <f>J18+J20</f>
        <v>0</v>
      </c>
      <c r="K19" s="67">
        <f>K18+K20</f>
        <v>0</v>
      </c>
      <c r="L19" s="67">
        <f>L18+L20</f>
        <v>0</v>
      </c>
      <c r="M19" s="68">
        <f>SUM(I19:L19)</f>
        <v>0</v>
      </c>
    </row>
    <row r="20" spans="1:16" ht="38.25" customHeight="1" outlineLevel="1" thickBot="1" x14ac:dyDescent="0.3">
      <c r="A20" s="362" t="s">
        <v>35</v>
      </c>
      <c r="B20" s="363"/>
      <c r="C20" s="69" t="s">
        <v>36</v>
      </c>
      <c r="D20" s="364" t="s">
        <v>37</v>
      </c>
      <c r="E20" s="365"/>
      <c r="F20" s="365"/>
      <c r="G20" s="366"/>
      <c r="H20" s="70" t="s">
        <v>38</v>
      </c>
      <c r="I20" s="71">
        <f>I21+I22+I23+I24+I25+I26</f>
        <v>0</v>
      </c>
      <c r="J20" s="72">
        <f>J21+J22+J23+J24+J25+J26</f>
        <v>0</v>
      </c>
      <c r="K20" s="72">
        <f>K21+K22+K23+K24+K25+K26</f>
        <v>0</v>
      </c>
      <c r="L20" s="72">
        <f>L21+L22+L23+L24+L25+L26</f>
        <v>0</v>
      </c>
      <c r="M20" s="73">
        <f>M21+M22+M23+M24+M25+M26</f>
        <v>0</v>
      </c>
    </row>
    <row r="21" spans="1:16" ht="16.5" outlineLevel="1" thickBot="1" x14ac:dyDescent="0.3">
      <c r="A21" s="74">
        <v>1</v>
      </c>
      <c r="B21" s="75" t="s">
        <v>39</v>
      </c>
      <c r="C21" s="76">
        <f t="shared" ref="C21:C26" si="0">SUM(D21:G21)</f>
        <v>12</v>
      </c>
      <c r="D21" s="77">
        <v>3</v>
      </c>
      <c r="E21" s="78">
        <f>[1]ПВР_осн_деньги!G19</f>
        <v>3</v>
      </c>
      <c r="F21" s="78">
        <f>[1]ПВР_осн_деньги!H19</f>
        <v>3</v>
      </c>
      <c r="G21" s="79">
        <v>3</v>
      </c>
      <c r="H21" s="80"/>
      <c r="I21" s="77">
        <f>$H$21*D21</f>
        <v>0</v>
      </c>
      <c r="J21" s="78">
        <f>$H$21*E21</f>
        <v>0</v>
      </c>
      <c r="K21" s="78">
        <f>$H$21*F21</f>
        <v>0</v>
      </c>
      <c r="L21" s="78">
        <f>$H$21*G21</f>
        <v>0</v>
      </c>
      <c r="M21" s="79">
        <f t="shared" ref="M21:M26" si="1">SUM(I21:L21)</f>
        <v>0</v>
      </c>
    </row>
    <row r="22" spans="1:16" ht="16.5" outlineLevel="1" thickBot="1" x14ac:dyDescent="0.3">
      <c r="A22" s="81">
        <v>2</v>
      </c>
      <c r="B22" s="82" t="s">
        <v>40</v>
      </c>
      <c r="C22" s="83">
        <f t="shared" si="0"/>
        <v>9</v>
      </c>
      <c r="D22" s="84">
        <f>[1]ПВР_осн_деньги!F23</f>
        <v>2</v>
      </c>
      <c r="E22" s="85">
        <f>[1]ПВР_осн_деньги!G23</f>
        <v>3</v>
      </c>
      <c r="F22" s="85">
        <f>[1]ПВР_осн_деньги!H23</f>
        <v>3</v>
      </c>
      <c r="G22" s="86">
        <f>[1]ПВР_осн_деньги!I23</f>
        <v>1</v>
      </c>
      <c r="H22" s="87"/>
      <c r="I22" s="84">
        <f>$H$22*D22</f>
        <v>0</v>
      </c>
      <c r="J22" s="85">
        <f>$H$22*E22</f>
        <v>0</v>
      </c>
      <c r="K22" s="85">
        <f>$H$22*F22</f>
        <v>0</v>
      </c>
      <c r="L22" s="85">
        <f>$H$22*G22</f>
        <v>0</v>
      </c>
      <c r="M22" s="86">
        <f t="shared" si="1"/>
        <v>0</v>
      </c>
    </row>
    <row r="23" spans="1:16" ht="15.75" customHeight="1" outlineLevel="1" thickBot="1" x14ac:dyDescent="0.3">
      <c r="A23" s="81">
        <v>3</v>
      </c>
      <c r="B23" s="82" t="s">
        <v>41</v>
      </c>
      <c r="C23" s="83">
        <f t="shared" si="0"/>
        <v>9</v>
      </c>
      <c r="D23" s="84">
        <f>[1]ПВР_осн_деньги!F27</f>
        <v>2</v>
      </c>
      <c r="E23" s="85">
        <f>[1]ПВР_осн_деньги!G27</f>
        <v>3</v>
      </c>
      <c r="F23" s="85">
        <f>[1]ПВР_осн_деньги!H27</f>
        <v>3</v>
      </c>
      <c r="G23" s="86">
        <f>[1]ПВР_осн_деньги!I27</f>
        <v>1</v>
      </c>
      <c r="H23" s="88"/>
      <c r="I23" s="84">
        <f>$H$23*D23</f>
        <v>0</v>
      </c>
      <c r="J23" s="85">
        <f>$H$23*E23</f>
        <v>0</v>
      </c>
      <c r="K23" s="85">
        <f>$H$23*F23</f>
        <v>0</v>
      </c>
      <c r="L23" s="85">
        <f>$H$23*G23</f>
        <v>0</v>
      </c>
      <c r="M23" s="86">
        <f t="shared" si="1"/>
        <v>0</v>
      </c>
    </row>
    <row r="24" spans="1:16" ht="15.75" customHeight="1" outlineLevel="1" thickBot="1" x14ac:dyDescent="0.3">
      <c r="A24" s="81">
        <v>4</v>
      </c>
      <c r="B24" s="82" t="s">
        <v>42</v>
      </c>
      <c r="C24" s="83">
        <f t="shared" si="0"/>
        <v>8</v>
      </c>
      <c r="D24" s="84">
        <f>[1]ПВР_осн_деньги!F31</f>
        <v>2</v>
      </c>
      <c r="E24" s="85">
        <f>[1]ПВР_осн_деньги!G31</f>
        <v>2</v>
      </c>
      <c r="F24" s="85">
        <f>[1]ПВР_осн_деньги!H31</f>
        <v>2</v>
      </c>
      <c r="G24" s="86">
        <f>[1]ПВР_осн_деньги!I31</f>
        <v>2</v>
      </c>
      <c r="H24" s="88"/>
      <c r="I24" s="84">
        <f>$H$24*D24</f>
        <v>0</v>
      </c>
      <c r="J24" s="85">
        <f>$H$24*E24</f>
        <v>0</v>
      </c>
      <c r="K24" s="85">
        <f>$H$24*F24</f>
        <v>0</v>
      </c>
      <c r="L24" s="85">
        <f>$H$24*G24</f>
        <v>0</v>
      </c>
      <c r="M24" s="86">
        <f t="shared" si="1"/>
        <v>0</v>
      </c>
    </row>
    <row r="25" spans="1:16" ht="15.75" customHeight="1" outlineLevel="1" thickBot="1" x14ac:dyDescent="0.3">
      <c r="A25" s="81">
        <v>5</v>
      </c>
      <c r="B25" s="82" t="s">
        <v>43</v>
      </c>
      <c r="C25" s="83">
        <f t="shared" si="0"/>
        <v>12</v>
      </c>
      <c r="D25" s="84">
        <f>[1]ПВР_осн_деньги!F35</f>
        <v>2</v>
      </c>
      <c r="E25" s="85">
        <f>[1]ПВР_осн_деньги!G35</f>
        <v>4</v>
      </c>
      <c r="F25" s="85">
        <f>[1]ПВР_осн_деньги!H35</f>
        <v>4</v>
      </c>
      <c r="G25" s="86">
        <f>[1]ПВР_осн_деньги!I35</f>
        <v>2</v>
      </c>
      <c r="H25" s="88"/>
      <c r="I25" s="84">
        <f>$H$25*D25</f>
        <v>0</v>
      </c>
      <c r="J25" s="85">
        <f>$H$25*E25</f>
        <v>0</v>
      </c>
      <c r="K25" s="85">
        <f>$H$25*F25</f>
        <v>0</v>
      </c>
      <c r="L25" s="85">
        <f>$H$25*G25</f>
        <v>0</v>
      </c>
      <c r="M25" s="86">
        <f t="shared" si="1"/>
        <v>0</v>
      </c>
    </row>
    <row r="26" spans="1:16" ht="15.75" customHeight="1" outlineLevel="1" thickBot="1" x14ac:dyDescent="0.3">
      <c r="A26" s="81">
        <v>6</v>
      </c>
      <c r="B26" s="82" t="s">
        <v>44</v>
      </c>
      <c r="C26" s="89">
        <f t="shared" si="0"/>
        <v>12</v>
      </c>
      <c r="D26" s="90">
        <f>[1]ПВР_осн_деньги!F39</f>
        <v>2</v>
      </c>
      <c r="E26" s="91">
        <f>[1]ПВР_осн_деньги!G39</f>
        <v>4</v>
      </c>
      <c r="F26" s="91">
        <f>[1]ПВР_осн_деньги!H39</f>
        <v>4</v>
      </c>
      <c r="G26" s="92">
        <f>[1]ПВР_осн_деньги!I39</f>
        <v>2</v>
      </c>
      <c r="H26" s="88"/>
      <c r="I26" s="90">
        <f>$H$26*D26</f>
        <v>0</v>
      </c>
      <c r="J26" s="91">
        <f>$H$26*E26</f>
        <v>0</v>
      </c>
      <c r="K26" s="91">
        <f>$H$26*F26</f>
        <v>0</v>
      </c>
      <c r="L26" s="91">
        <f>$H$26*G26</f>
        <v>0</v>
      </c>
      <c r="M26" s="92">
        <f t="shared" si="1"/>
        <v>0</v>
      </c>
    </row>
    <row r="27" spans="1:16" ht="15.75" customHeight="1" x14ac:dyDescent="0.2">
      <c r="A27" s="334">
        <v>186</v>
      </c>
      <c r="B27" s="367" t="s">
        <v>45</v>
      </c>
      <c r="C27" s="93"/>
      <c r="D27" s="94"/>
      <c r="E27" s="95"/>
      <c r="F27" s="95"/>
      <c r="G27" s="95"/>
      <c r="H27" s="40" t="s">
        <v>31</v>
      </c>
      <c r="I27" s="96">
        <v>16510</v>
      </c>
      <c r="J27" s="20">
        <v>18409</v>
      </c>
      <c r="K27" s="20">
        <v>20308</v>
      </c>
      <c r="L27" s="20">
        <v>22207</v>
      </c>
      <c r="M27" s="97"/>
    </row>
    <row r="28" spans="1:16" ht="15.75" customHeight="1" x14ac:dyDescent="0.2">
      <c r="A28" s="335"/>
      <c r="B28" s="368"/>
      <c r="C28" s="98"/>
      <c r="D28" s="94"/>
      <c r="E28" s="95"/>
      <c r="F28" s="95"/>
      <c r="G28" s="95"/>
      <c r="H28" s="47" t="s">
        <v>13</v>
      </c>
      <c r="I28" s="48">
        <v>1061</v>
      </c>
      <c r="J28" s="5">
        <v>1061</v>
      </c>
      <c r="K28" s="5">
        <v>1061</v>
      </c>
      <c r="L28" s="5">
        <v>1061</v>
      </c>
      <c r="M28" s="49"/>
    </row>
    <row r="29" spans="1:16" ht="15.75" customHeight="1" thickBot="1" x14ac:dyDescent="0.25">
      <c r="A29" s="335"/>
      <c r="B29" s="368"/>
      <c r="C29" s="98"/>
      <c r="D29" s="94"/>
      <c r="E29" s="95"/>
      <c r="F29" s="95"/>
      <c r="G29" s="99"/>
      <c r="H29" s="100" t="s">
        <v>14</v>
      </c>
      <c r="I29" s="101">
        <f>I28+I27</f>
        <v>17571</v>
      </c>
      <c r="J29" s="6">
        <f>J28+J27</f>
        <v>19470</v>
      </c>
      <c r="K29" s="6">
        <f>K28+K27</f>
        <v>21369</v>
      </c>
      <c r="L29" s="6">
        <f>L28+L27</f>
        <v>23268</v>
      </c>
      <c r="M29" s="49"/>
    </row>
    <row r="30" spans="1:16" ht="15.75" customHeight="1" thickBot="1" x14ac:dyDescent="0.25">
      <c r="A30" s="335"/>
      <c r="B30" s="368"/>
      <c r="C30" s="427" t="s">
        <v>15</v>
      </c>
      <c r="D30" s="428"/>
      <c r="E30" s="428"/>
      <c r="F30" s="428"/>
      <c r="G30" s="429"/>
      <c r="H30" s="102" t="s">
        <v>46</v>
      </c>
      <c r="I30" s="103">
        <v>8242</v>
      </c>
      <c r="J30" s="104">
        <v>9607</v>
      </c>
      <c r="K30" s="104">
        <v>10972</v>
      </c>
      <c r="L30" s="104">
        <v>12337</v>
      </c>
      <c r="M30" s="53"/>
    </row>
    <row r="31" spans="1:16" ht="23.25" customHeight="1" thickBot="1" x14ac:dyDescent="0.3">
      <c r="A31" s="335"/>
      <c r="B31" s="368"/>
      <c r="C31" s="55">
        <f>SUM(D31:G31)</f>
        <v>67</v>
      </c>
      <c r="D31" s="55">
        <f>[1]ПВР_осн_деньги!F42</f>
        <v>14</v>
      </c>
      <c r="E31" s="55">
        <f>[1]ПВР_осн_деньги!G42</f>
        <v>20</v>
      </c>
      <c r="F31" s="55">
        <f>[1]ПВР_осн_деньги!H42</f>
        <v>20</v>
      </c>
      <c r="G31" s="55">
        <f>[1]ПВР_осн_деньги!I42</f>
        <v>13</v>
      </c>
      <c r="H31" s="54" t="s">
        <v>15</v>
      </c>
      <c r="I31" s="54">
        <f>D31</f>
        <v>14</v>
      </c>
      <c r="J31" s="55">
        <f>E31</f>
        <v>20</v>
      </c>
      <c r="K31" s="55">
        <f>F31</f>
        <v>20</v>
      </c>
      <c r="L31" s="55">
        <f>G31</f>
        <v>13</v>
      </c>
      <c r="M31" s="56">
        <f>SUM(I31:L31)</f>
        <v>67</v>
      </c>
    </row>
    <row r="32" spans="1:16" ht="15.75" customHeight="1" thickBot="1" x14ac:dyDescent="0.3">
      <c r="A32" s="335"/>
      <c r="B32" s="368"/>
      <c r="C32" s="435" t="s">
        <v>47</v>
      </c>
      <c r="D32" s="436"/>
      <c r="E32" s="436"/>
      <c r="F32" s="436"/>
      <c r="G32" s="437"/>
      <c r="H32" s="107"/>
      <c r="I32" s="108"/>
      <c r="J32" s="109"/>
      <c r="K32" s="109"/>
      <c r="L32" s="109"/>
      <c r="M32" s="110"/>
    </row>
    <row r="33" spans="1:13" ht="29.25" thickBot="1" x14ac:dyDescent="0.3">
      <c r="A33" s="335"/>
      <c r="B33" s="368"/>
      <c r="C33" s="111">
        <f>SUM(D33:G33)</f>
        <v>146</v>
      </c>
      <c r="D33" s="106">
        <f>[1]ПВР_осн_деньги!F47</f>
        <v>29</v>
      </c>
      <c r="E33" s="112">
        <f>[1]ПВР_осн_деньги!G47</f>
        <v>44</v>
      </c>
      <c r="F33" s="112">
        <f>[1]ПВР_осн_деньги!H47</f>
        <v>44</v>
      </c>
      <c r="G33" s="112">
        <f>[1]ПВР_осн_деньги!I47</f>
        <v>29</v>
      </c>
      <c r="H33" s="113" t="s">
        <v>48</v>
      </c>
      <c r="I33" s="114">
        <f>D33</f>
        <v>29</v>
      </c>
      <c r="J33" s="114">
        <f>E33</f>
        <v>44</v>
      </c>
      <c r="K33" s="114">
        <f>F33</f>
        <v>44</v>
      </c>
      <c r="L33" s="114">
        <f>G33</f>
        <v>29</v>
      </c>
      <c r="M33" s="115">
        <f t="shared" ref="M33:M45" si="2">SUM(I33:L33)</f>
        <v>146</v>
      </c>
    </row>
    <row r="34" spans="1:13" ht="30.75" thickBot="1" x14ac:dyDescent="0.3">
      <c r="A34" s="335"/>
      <c r="B34" s="368"/>
      <c r="C34" s="331" t="s">
        <v>32</v>
      </c>
      <c r="D34" s="332"/>
      <c r="E34" s="332"/>
      <c r="F34" s="332"/>
      <c r="G34" s="333"/>
      <c r="H34" s="116" t="s">
        <v>49</v>
      </c>
      <c r="I34" s="59">
        <f>(I27*$B$9*$A$9)*I31+(I28*$A$9)*I31+$C$9*I31+(I30*$B$9*$A$9)*I33</f>
        <v>0</v>
      </c>
      <c r="J34" s="59">
        <f>(J27*$B$9*$A$9)*J31+(J28*$A$9)*J31+$C$9*J31+(J30*$B$9*$A$9)*J33</f>
        <v>0</v>
      </c>
      <c r="K34" s="59">
        <f>(K27*$B$9*$A$9)*K31+(K28*$A$9)*K31+$C$9*K31+(K30*$B$9*$A$9)*K33</f>
        <v>0</v>
      </c>
      <c r="L34" s="59">
        <f>(L27*$B$9*$A$9)*L31+(L28*$A$9)*L31+$C$9*L31+(L30*$B$9*$A$9)*L33</f>
        <v>0</v>
      </c>
      <c r="M34" s="60">
        <f t="shared" si="2"/>
        <v>0</v>
      </c>
    </row>
    <row r="35" spans="1:13" ht="45.75" customHeight="1" thickBot="1" x14ac:dyDescent="0.3">
      <c r="A35" s="336"/>
      <c r="B35" s="369"/>
      <c r="C35" s="117">
        <f>C37+C38+C39+C40+C41+C42+C43+C44+C45</f>
        <v>178</v>
      </c>
      <c r="D35" s="118">
        <f>D37+D38+D39+D40+D41+D42+D43+D44+D45</f>
        <v>35</v>
      </c>
      <c r="E35" s="63">
        <f>E37+E38+E39+E40+E41+E42+E43+E44+E45</f>
        <v>55</v>
      </c>
      <c r="F35" s="63">
        <f>F37+F38+F39+F40+F41+F42+F43+F44+F45</f>
        <v>55</v>
      </c>
      <c r="G35" s="64">
        <f>G37+G38+G39+G40+G41+G42+G43+G44+G45</f>
        <v>33</v>
      </c>
      <c r="H35" s="119" t="s">
        <v>50</v>
      </c>
      <c r="I35" s="120">
        <f>I34+I36</f>
        <v>0</v>
      </c>
      <c r="J35" s="121">
        <f>J34+J36</f>
        <v>0</v>
      </c>
      <c r="K35" s="121">
        <f>K34+K36</f>
        <v>0</v>
      </c>
      <c r="L35" s="121">
        <f>L34+L36</f>
        <v>0</v>
      </c>
      <c r="M35" s="68">
        <f t="shared" si="2"/>
        <v>0</v>
      </c>
    </row>
    <row r="36" spans="1:13" ht="38.25" customHeight="1" outlineLevel="1" thickBot="1" x14ac:dyDescent="0.3">
      <c r="A36" s="438" t="s">
        <v>51</v>
      </c>
      <c r="B36" s="384"/>
      <c r="C36" s="69" t="s">
        <v>36</v>
      </c>
      <c r="D36" s="439" t="s">
        <v>52</v>
      </c>
      <c r="E36" s="440"/>
      <c r="F36" s="440"/>
      <c r="G36" s="441"/>
      <c r="H36" s="122" t="s">
        <v>53</v>
      </c>
      <c r="I36" s="71">
        <f>I37+I38+I39+I40+I41+I42+I43+I44+I45</f>
        <v>0</v>
      </c>
      <c r="J36" s="123">
        <f>J37+J38+J39+J40+J41+J42+J43+J44+J45</f>
        <v>0</v>
      </c>
      <c r="K36" s="123">
        <f>K37+K38+K39+K40+K41+K42+K43+K44+K45</f>
        <v>0</v>
      </c>
      <c r="L36" s="123">
        <f>L37+L38+L39+L40+L41+L42+L43+L44+L45</f>
        <v>0</v>
      </c>
      <c r="M36" s="73">
        <f t="shared" si="2"/>
        <v>0</v>
      </c>
    </row>
    <row r="37" spans="1:13" ht="16.5" outlineLevel="1" thickBot="1" x14ac:dyDescent="0.3">
      <c r="A37" s="74">
        <v>1</v>
      </c>
      <c r="B37" s="75" t="s">
        <v>54</v>
      </c>
      <c r="C37" s="124">
        <f t="shared" ref="C37:C45" si="3">SUM(D37:G37)</f>
        <v>30</v>
      </c>
      <c r="D37" s="77">
        <f>[1]ПВР_осн_деньги!F55</f>
        <v>6</v>
      </c>
      <c r="E37" s="78">
        <f>[1]ПВР_осн_деньги!G55</f>
        <v>9</v>
      </c>
      <c r="F37" s="78">
        <f>[1]ПВР_осн_деньги!H55</f>
        <v>9</v>
      </c>
      <c r="G37" s="79">
        <f>[1]ПВР_осн_деньги!I55</f>
        <v>6</v>
      </c>
      <c r="H37" s="125"/>
      <c r="I37" s="77">
        <f t="shared" ref="I37:L45" si="4">$H37*D37</f>
        <v>0</v>
      </c>
      <c r="J37" s="78">
        <f t="shared" si="4"/>
        <v>0</v>
      </c>
      <c r="K37" s="78">
        <f t="shared" si="4"/>
        <v>0</v>
      </c>
      <c r="L37" s="78">
        <f t="shared" si="4"/>
        <v>0</v>
      </c>
      <c r="M37" s="79">
        <f t="shared" si="2"/>
        <v>0</v>
      </c>
    </row>
    <row r="38" spans="1:13" ht="16.5" outlineLevel="1" thickBot="1" x14ac:dyDescent="0.3">
      <c r="A38" s="81">
        <v>2</v>
      </c>
      <c r="B38" s="82" t="s">
        <v>55</v>
      </c>
      <c r="C38" s="126">
        <f t="shared" si="3"/>
        <v>29</v>
      </c>
      <c r="D38" s="84">
        <f>[1]ПВР_осн_деньги!F59</f>
        <v>6</v>
      </c>
      <c r="E38" s="85">
        <f>[1]ПВР_осн_деньги!G59</f>
        <v>9</v>
      </c>
      <c r="F38" s="85">
        <f>[1]ПВР_осн_деньги!H59</f>
        <v>9</v>
      </c>
      <c r="G38" s="86">
        <f>[1]ПВР_осн_деньги!I59</f>
        <v>5</v>
      </c>
      <c r="H38" s="127"/>
      <c r="I38" s="84">
        <f t="shared" si="4"/>
        <v>0</v>
      </c>
      <c r="J38" s="85">
        <f t="shared" si="4"/>
        <v>0</v>
      </c>
      <c r="K38" s="85">
        <f t="shared" si="4"/>
        <v>0</v>
      </c>
      <c r="L38" s="85">
        <f t="shared" si="4"/>
        <v>0</v>
      </c>
      <c r="M38" s="86">
        <f t="shared" si="2"/>
        <v>0</v>
      </c>
    </row>
    <row r="39" spans="1:13" ht="16.5" outlineLevel="1" thickBot="1" x14ac:dyDescent="0.3">
      <c r="A39" s="81">
        <v>3</v>
      </c>
      <c r="B39" s="82" t="s">
        <v>56</v>
      </c>
      <c r="C39" s="126">
        <f t="shared" si="3"/>
        <v>24</v>
      </c>
      <c r="D39" s="84">
        <f>[1]ПВР_осн_деньги!F63</f>
        <v>5</v>
      </c>
      <c r="E39" s="85">
        <f>[1]ПВР_осн_деньги!G63</f>
        <v>7</v>
      </c>
      <c r="F39" s="85">
        <f>[1]ПВР_осн_деньги!H63</f>
        <v>7</v>
      </c>
      <c r="G39" s="86">
        <f>[1]ПВР_осн_деньги!I63</f>
        <v>5</v>
      </c>
      <c r="H39" s="128"/>
      <c r="I39" s="84">
        <f t="shared" si="4"/>
        <v>0</v>
      </c>
      <c r="J39" s="85">
        <f t="shared" si="4"/>
        <v>0</v>
      </c>
      <c r="K39" s="85">
        <f t="shared" si="4"/>
        <v>0</v>
      </c>
      <c r="L39" s="85">
        <f t="shared" si="4"/>
        <v>0</v>
      </c>
      <c r="M39" s="86">
        <f t="shared" si="2"/>
        <v>0</v>
      </c>
    </row>
    <row r="40" spans="1:13" ht="16.5" outlineLevel="1" thickBot="1" x14ac:dyDescent="0.3">
      <c r="A40" s="81">
        <v>4</v>
      </c>
      <c r="B40" s="82" t="s">
        <v>57</v>
      </c>
      <c r="C40" s="126">
        <f t="shared" si="3"/>
        <v>23</v>
      </c>
      <c r="D40" s="84">
        <f>[1]ПВР_осн_деньги!F67</f>
        <v>5</v>
      </c>
      <c r="E40" s="85">
        <f>[1]ПВР_осн_деньги!G67</f>
        <v>7</v>
      </c>
      <c r="F40" s="85">
        <f>[1]ПВР_осн_деньги!H67</f>
        <v>7</v>
      </c>
      <c r="G40" s="86">
        <f>[1]ПВР_осн_деньги!I67</f>
        <v>4</v>
      </c>
      <c r="H40" s="128"/>
      <c r="I40" s="84">
        <f t="shared" si="4"/>
        <v>0</v>
      </c>
      <c r="J40" s="85">
        <f t="shared" si="4"/>
        <v>0</v>
      </c>
      <c r="K40" s="85">
        <f t="shared" si="4"/>
        <v>0</v>
      </c>
      <c r="L40" s="85">
        <f t="shared" si="4"/>
        <v>0</v>
      </c>
      <c r="M40" s="86">
        <f t="shared" si="2"/>
        <v>0</v>
      </c>
    </row>
    <row r="41" spans="1:13" ht="16.5" outlineLevel="1" thickBot="1" x14ac:dyDescent="0.3">
      <c r="A41" s="81">
        <v>5</v>
      </c>
      <c r="B41" s="82" t="s">
        <v>58</v>
      </c>
      <c r="C41" s="126">
        <f t="shared" si="3"/>
        <v>12</v>
      </c>
      <c r="D41" s="84">
        <f>[1]ПВР_осн_деньги!F71</f>
        <v>2</v>
      </c>
      <c r="E41" s="85">
        <f>[1]ПВР_осн_деньги!G71</f>
        <v>4</v>
      </c>
      <c r="F41" s="85">
        <f>[1]ПВР_осн_деньги!H71</f>
        <v>4</v>
      </c>
      <c r="G41" s="86">
        <f>[1]ПВР_осн_деньги!I71</f>
        <v>2</v>
      </c>
      <c r="H41" s="128"/>
      <c r="I41" s="84">
        <f t="shared" si="4"/>
        <v>0</v>
      </c>
      <c r="J41" s="85">
        <f t="shared" si="4"/>
        <v>0</v>
      </c>
      <c r="K41" s="85">
        <f t="shared" si="4"/>
        <v>0</v>
      </c>
      <c r="L41" s="85">
        <f t="shared" si="4"/>
        <v>0</v>
      </c>
      <c r="M41" s="86">
        <f t="shared" si="2"/>
        <v>0</v>
      </c>
    </row>
    <row r="42" spans="1:13" ht="16.5" outlineLevel="1" thickBot="1" x14ac:dyDescent="0.3">
      <c r="A42" s="81">
        <v>6</v>
      </c>
      <c r="B42" s="82" t="s">
        <v>59</v>
      </c>
      <c r="C42" s="126">
        <f t="shared" si="3"/>
        <v>22</v>
      </c>
      <c r="D42" s="84">
        <f>[1]ПВР_осн_деньги!F75</f>
        <v>4</v>
      </c>
      <c r="E42" s="85">
        <f>[1]ПВР_осн_деньги!G75</f>
        <v>7</v>
      </c>
      <c r="F42" s="85">
        <f>[1]ПВР_осн_деньги!H75</f>
        <v>7</v>
      </c>
      <c r="G42" s="86">
        <f>[1]ПВР_осн_деньги!I75</f>
        <v>4</v>
      </c>
      <c r="H42" s="128"/>
      <c r="I42" s="84">
        <f t="shared" si="4"/>
        <v>0</v>
      </c>
      <c r="J42" s="85">
        <f t="shared" si="4"/>
        <v>0</v>
      </c>
      <c r="K42" s="85">
        <f t="shared" si="4"/>
        <v>0</v>
      </c>
      <c r="L42" s="85">
        <f t="shared" si="4"/>
        <v>0</v>
      </c>
      <c r="M42" s="86">
        <f t="shared" si="2"/>
        <v>0</v>
      </c>
    </row>
    <row r="43" spans="1:13" ht="16.5" outlineLevel="1" thickBot="1" x14ac:dyDescent="0.3">
      <c r="A43" s="81">
        <v>7</v>
      </c>
      <c r="B43" s="82" t="s">
        <v>60</v>
      </c>
      <c r="C43" s="126">
        <f t="shared" si="3"/>
        <v>22</v>
      </c>
      <c r="D43" s="84">
        <f>[1]ПВР_осн_деньги!F79</f>
        <v>4</v>
      </c>
      <c r="E43" s="85">
        <f>[1]ПВР_осн_деньги!G79</f>
        <v>7</v>
      </c>
      <c r="F43" s="85">
        <f>[1]ПВР_осн_деньги!H79</f>
        <v>7</v>
      </c>
      <c r="G43" s="86">
        <f>[1]ПВР_осн_деньги!I79</f>
        <v>4</v>
      </c>
      <c r="H43" s="128"/>
      <c r="I43" s="84">
        <f t="shared" si="4"/>
        <v>0</v>
      </c>
      <c r="J43" s="85">
        <f t="shared" si="4"/>
        <v>0</v>
      </c>
      <c r="K43" s="85">
        <f t="shared" si="4"/>
        <v>0</v>
      </c>
      <c r="L43" s="85">
        <f t="shared" si="4"/>
        <v>0</v>
      </c>
      <c r="M43" s="86">
        <f t="shared" si="2"/>
        <v>0</v>
      </c>
    </row>
    <row r="44" spans="1:13" ht="16.5" outlineLevel="1" thickBot="1" x14ac:dyDescent="0.3">
      <c r="A44" s="81">
        <v>8</v>
      </c>
      <c r="B44" s="82" t="s">
        <v>61</v>
      </c>
      <c r="C44" s="126">
        <f t="shared" si="3"/>
        <v>10</v>
      </c>
      <c r="D44" s="84">
        <f>[1]ПВР_осн_деньги!F83</f>
        <v>2</v>
      </c>
      <c r="E44" s="85">
        <f>[1]ПВР_осн_деньги!G83</f>
        <v>3</v>
      </c>
      <c r="F44" s="85">
        <f>[1]ПВР_осн_деньги!H83</f>
        <v>3</v>
      </c>
      <c r="G44" s="86">
        <f>[1]ПВР_осн_деньги!I83</f>
        <v>2</v>
      </c>
      <c r="H44" s="128"/>
      <c r="I44" s="84">
        <f t="shared" si="4"/>
        <v>0</v>
      </c>
      <c r="J44" s="85">
        <f t="shared" si="4"/>
        <v>0</v>
      </c>
      <c r="K44" s="85">
        <f t="shared" si="4"/>
        <v>0</v>
      </c>
      <c r="L44" s="85">
        <f t="shared" si="4"/>
        <v>0</v>
      </c>
      <c r="M44" s="86">
        <f t="shared" si="2"/>
        <v>0</v>
      </c>
    </row>
    <row r="45" spans="1:13" ht="16.5" outlineLevel="1" thickBot="1" x14ac:dyDescent="0.3">
      <c r="A45" s="81">
        <v>9</v>
      </c>
      <c r="B45" s="82" t="s">
        <v>62</v>
      </c>
      <c r="C45" s="129">
        <f t="shared" si="3"/>
        <v>6</v>
      </c>
      <c r="D45" s="90">
        <f>[1]ПВР_осн_деньги!F87</f>
        <v>1</v>
      </c>
      <c r="E45" s="91">
        <f>[1]ПВР_осн_деньги!G87</f>
        <v>2</v>
      </c>
      <c r="F45" s="91">
        <f>[1]ПВР_осн_деньги!H87</f>
        <v>2</v>
      </c>
      <c r="G45" s="92">
        <f>[1]ПВР_осн_деньги!I87</f>
        <v>1</v>
      </c>
      <c r="H45" s="128"/>
      <c r="I45" s="90">
        <f t="shared" si="4"/>
        <v>0</v>
      </c>
      <c r="J45" s="91">
        <f t="shared" si="4"/>
        <v>0</v>
      </c>
      <c r="K45" s="91">
        <f t="shared" si="4"/>
        <v>0</v>
      </c>
      <c r="L45" s="91">
        <f t="shared" si="4"/>
        <v>0</v>
      </c>
      <c r="M45" s="92">
        <f t="shared" si="2"/>
        <v>0</v>
      </c>
    </row>
    <row r="46" spans="1:13" ht="15.75" customHeight="1" x14ac:dyDescent="0.2">
      <c r="A46" s="442">
        <v>187</v>
      </c>
      <c r="B46" s="367" t="s">
        <v>63</v>
      </c>
      <c r="C46" s="130"/>
      <c r="D46" s="94"/>
      <c r="E46" s="95"/>
      <c r="F46" s="95"/>
      <c r="G46" s="99"/>
      <c r="H46" s="131" t="s">
        <v>31</v>
      </c>
      <c r="I46" s="132">
        <v>187700</v>
      </c>
      <c r="J46" s="20">
        <v>190400</v>
      </c>
      <c r="K46" s="20">
        <v>193800</v>
      </c>
      <c r="L46" s="20">
        <v>210800</v>
      </c>
      <c r="M46" s="97"/>
    </row>
    <row r="47" spans="1:13" ht="15.75" customHeight="1" x14ac:dyDescent="0.2">
      <c r="A47" s="443"/>
      <c r="B47" s="368"/>
      <c r="C47" s="133"/>
      <c r="D47" s="94"/>
      <c r="E47" s="95"/>
      <c r="F47" s="95"/>
      <c r="G47" s="99"/>
      <c r="H47" s="134" t="s">
        <v>13</v>
      </c>
      <c r="I47" s="135">
        <v>1698</v>
      </c>
      <c r="J47" s="5">
        <v>1698</v>
      </c>
      <c r="K47" s="5">
        <v>1698</v>
      </c>
      <c r="L47" s="5">
        <v>1698</v>
      </c>
      <c r="M47" s="49"/>
    </row>
    <row r="48" spans="1:13" ht="15.75" customHeight="1" thickBot="1" x14ac:dyDescent="0.25">
      <c r="A48" s="443"/>
      <c r="B48" s="368"/>
      <c r="C48" s="133"/>
      <c r="D48" s="94"/>
      <c r="E48" s="136"/>
      <c r="F48" s="136"/>
      <c r="G48" s="99"/>
      <c r="H48" s="137" t="s">
        <v>14</v>
      </c>
      <c r="I48" s="138">
        <f>I47+I46</f>
        <v>189398</v>
      </c>
      <c r="J48" s="6">
        <f>J47+J46</f>
        <v>192098</v>
      </c>
      <c r="K48" s="6">
        <f>K47+K46</f>
        <v>195498</v>
      </c>
      <c r="L48" s="6">
        <f>L47+L46</f>
        <v>212498</v>
      </c>
      <c r="M48" s="49"/>
    </row>
    <row r="49" spans="1:13" ht="15.75" customHeight="1" thickBot="1" x14ac:dyDescent="0.25">
      <c r="A49" s="443"/>
      <c r="B49" s="368"/>
      <c r="C49" s="427" t="s">
        <v>15</v>
      </c>
      <c r="D49" s="428"/>
      <c r="E49" s="428"/>
      <c r="F49" s="428"/>
      <c r="G49" s="429"/>
      <c r="H49" s="139" t="s">
        <v>46</v>
      </c>
      <c r="I49" s="140"/>
      <c r="J49" s="104"/>
      <c r="K49" s="104"/>
      <c r="L49" s="104"/>
      <c r="M49" s="53"/>
    </row>
    <row r="50" spans="1:13" ht="16.5" customHeight="1" thickBot="1" x14ac:dyDescent="0.3">
      <c r="A50" s="443"/>
      <c r="B50" s="368"/>
      <c r="C50" s="55">
        <f>SUM(D50:G50)</f>
        <v>88</v>
      </c>
      <c r="D50" s="55">
        <f>[1]ПВР_осн_деньги!F90</f>
        <v>18</v>
      </c>
      <c r="E50" s="55">
        <f>[1]ПВР_осн_деньги!G90</f>
        <v>26</v>
      </c>
      <c r="F50" s="55">
        <f>[1]ПВР_осн_деньги!H90</f>
        <v>26</v>
      </c>
      <c r="G50" s="56">
        <f>[1]ПВР_осн_деньги!I90</f>
        <v>18</v>
      </c>
      <c r="H50" s="111" t="s">
        <v>15</v>
      </c>
      <c r="I50" s="106">
        <f>D50</f>
        <v>18</v>
      </c>
      <c r="J50" s="55">
        <f>E50</f>
        <v>26</v>
      </c>
      <c r="K50" s="55">
        <f>F50</f>
        <v>26</v>
      </c>
      <c r="L50" s="55">
        <f>G50</f>
        <v>18</v>
      </c>
      <c r="M50" s="56">
        <f>SUM(I50:L50)</f>
        <v>88</v>
      </c>
    </row>
    <row r="51" spans="1:13" ht="16.5" thickBot="1" x14ac:dyDescent="0.3">
      <c r="A51" s="443"/>
      <c r="B51" s="368"/>
      <c r="C51" s="331" t="s">
        <v>32</v>
      </c>
      <c r="D51" s="332"/>
      <c r="E51" s="332"/>
      <c r="F51" s="332"/>
      <c r="G51" s="333"/>
      <c r="H51" s="141" t="s">
        <v>64</v>
      </c>
      <c r="I51" s="142">
        <f>(I46*$B$9*$A$9)*I50+(I47*$A$9)*I50+$C$9*I50</f>
        <v>0</v>
      </c>
      <c r="J51" s="142">
        <f>(J46*$B$9*$A$9)*J50+(J47*$A$9)*J50+$C$9*J50</f>
        <v>0</v>
      </c>
      <c r="K51" s="142">
        <f>(K46*$B$9*$A$9)*K50+(K47*$A$9)*K50+$C$9*K50</f>
        <v>0</v>
      </c>
      <c r="L51" s="142">
        <f>(L46*$B$9*$A$9)*L50+(L47*$A$9)*L50+$C$9*L50</f>
        <v>0</v>
      </c>
      <c r="M51" s="143">
        <f>SUM(I51:L51)</f>
        <v>0</v>
      </c>
    </row>
    <row r="52" spans="1:13" ht="30.75" thickBot="1" x14ac:dyDescent="0.3">
      <c r="A52" s="438"/>
      <c r="B52" s="369"/>
      <c r="C52" s="144">
        <f>C54+C55+C56+C57+C58+C59+C60+C61+C62+C63+C64+C65+C66+C67+C68+C69</f>
        <v>7538</v>
      </c>
      <c r="D52" s="145">
        <f>D54+D55+D56+D57+D58+D59+D60+D61+D62+D63+D64+D65+D66+D67+D68+D69</f>
        <v>1508</v>
      </c>
      <c r="E52" s="146">
        <f>E54+E55+E56+E57+E58+E59+E60+E61+E62+E63+E64+E65+E66+E67+E68+E69</f>
        <v>2261</v>
      </c>
      <c r="F52" s="146">
        <f>F54+F55+F56+F57+F58+F59+F60+F61+F62+F63+F64+F65+F66+F67+F68+F69</f>
        <v>2261</v>
      </c>
      <c r="G52" s="147">
        <f>G54+G55+G56+G57+G58+G59+G60+G61+G62+G63+G64+G65+G66+G67+G68+G69</f>
        <v>1508</v>
      </c>
      <c r="H52" s="148" t="s">
        <v>65</v>
      </c>
      <c r="I52" s="149">
        <f>I51+I53</f>
        <v>0</v>
      </c>
      <c r="J52" s="149">
        <f>J51+J53</f>
        <v>0</v>
      </c>
      <c r="K52" s="149">
        <f>K51+K53</f>
        <v>0</v>
      </c>
      <c r="L52" s="149">
        <f>L51+L53</f>
        <v>0</v>
      </c>
      <c r="M52" s="150">
        <f>SUM(I52:L52)</f>
        <v>0</v>
      </c>
    </row>
    <row r="53" spans="1:13" ht="41.25" customHeight="1" outlineLevel="1" thickBot="1" x14ac:dyDescent="0.3">
      <c r="A53" s="442" t="s">
        <v>51</v>
      </c>
      <c r="B53" s="378"/>
      <c r="C53" s="69" t="s">
        <v>36</v>
      </c>
      <c r="D53" s="365" t="s">
        <v>32</v>
      </c>
      <c r="E53" s="365"/>
      <c r="F53" s="365"/>
      <c r="G53" s="366"/>
      <c r="H53" s="70" t="s">
        <v>66</v>
      </c>
      <c r="I53" s="71">
        <f>I54+I55+I56+I57+I58+I59+I60+I61+I62+I63+I64+I65+I66+I67+I68+I69</f>
        <v>0</v>
      </c>
      <c r="J53" s="123">
        <f>J54+J55+J56+J57+J58+J59+J60+J61+J62+J63+J64+J65+J66+J67+J68+J69</f>
        <v>0</v>
      </c>
      <c r="K53" s="123">
        <f>K54+K55+K56+K57+K58+K59+K60+K61+K62+K63+K64+K65+K66+K67+K68+K69</f>
        <v>0</v>
      </c>
      <c r="L53" s="123">
        <f>L54+L55+L56+L57+L58+L59+L60+L61+L62+L63+L64+L65+L66+L67+L68+L69</f>
        <v>0</v>
      </c>
      <c r="M53" s="73">
        <f>M54+M55+M56+M57+M58+M59+M60+M61+M62+M63+M64+M65+M66+M67+M68+M69</f>
        <v>0</v>
      </c>
    </row>
    <row r="54" spans="1:13" ht="16.5" outlineLevel="1" thickBot="1" x14ac:dyDescent="0.3">
      <c r="A54" s="74">
        <v>1</v>
      </c>
      <c r="B54" s="75" t="s">
        <v>67</v>
      </c>
      <c r="C54" s="124">
        <f t="shared" ref="C54:C69" si="5">SUM(D54:G54)</f>
        <v>400</v>
      </c>
      <c r="D54" s="185">
        <f>[1]ПВР_осн_деньги!F99</f>
        <v>80</v>
      </c>
      <c r="E54" s="78">
        <f>[1]ПВР_осн_деньги!G99</f>
        <v>120</v>
      </c>
      <c r="F54" s="78">
        <f>[1]ПВР_осн_деньги!H99</f>
        <v>120</v>
      </c>
      <c r="G54" s="79">
        <f>[1]ПВР_осн_деньги!I99</f>
        <v>80</v>
      </c>
      <c r="H54" s="151"/>
      <c r="I54" s="77">
        <f t="shared" ref="I54:L69" si="6">$H54*D54</f>
        <v>0</v>
      </c>
      <c r="J54" s="78">
        <f t="shared" si="6"/>
        <v>0</v>
      </c>
      <c r="K54" s="78">
        <f t="shared" si="6"/>
        <v>0</v>
      </c>
      <c r="L54" s="78">
        <f t="shared" si="6"/>
        <v>0</v>
      </c>
      <c r="M54" s="79">
        <f t="shared" ref="M54:M74" si="7">SUM(I54:L54)</f>
        <v>0</v>
      </c>
    </row>
    <row r="55" spans="1:13" ht="16.5" outlineLevel="1" thickBot="1" x14ac:dyDescent="0.3">
      <c r="A55" s="81">
        <v>2</v>
      </c>
      <c r="B55" s="82" t="s">
        <v>68</v>
      </c>
      <c r="C55" s="126">
        <f t="shared" si="5"/>
        <v>50</v>
      </c>
      <c r="D55" s="186">
        <f>[1]ПВР_осн_деньги!F103</f>
        <v>10</v>
      </c>
      <c r="E55" s="85">
        <f>[1]ПВР_осн_деньги!G103</f>
        <v>15</v>
      </c>
      <c r="F55" s="85">
        <f>[1]ПВР_осн_деньги!H103</f>
        <v>15</v>
      </c>
      <c r="G55" s="86">
        <f>[1]ПВР_осн_деньги!I103</f>
        <v>10</v>
      </c>
      <c r="H55" s="151"/>
      <c r="I55" s="84">
        <f t="shared" si="6"/>
        <v>0</v>
      </c>
      <c r="J55" s="85">
        <f t="shared" si="6"/>
        <v>0</v>
      </c>
      <c r="K55" s="85">
        <f t="shared" si="6"/>
        <v>0</v>
      </c>
      <c r="L55" s="85">
        <f t="shared" si="6"/>
        <v>0</v>
      </c>
      <c r="M55" s="86">
        <f t="shared" si="7"/>
        <v>0</v>
      </c>
    </row>
    <row r="56" spans="1:13" ht="17.25" customHeight="1" outlineLevel="1" thickBot="1" x14ac:dyDescent="0.3">
      <c r="A56" s="81">
        <v>3</v>
      </c>
      <c r="B56" s="82" t="s">
        <v>69</v>
      </c>
      <c r="C56" s="126">
        <f t="shared" si="5"/>
        <v>1490</v>
      </c>
      <c r="D56" s="186">
        <f>[1]ПВР_осн_деньги!F107</f>
        <v>298</v>
      </c>
      <c r="E56" s="85">
        <f>[1]ПВР_осн_деньги!G107</f>
        <v>447</v>
      </c>
      <c r="F56" s="85">
        <f>[1]ПВР_осн_деньги!H107</f>
        <v>447</v>
      </c>
      <c r="G56" s="86">
        <f>[1]ПВР_осн_деньги!I107</f>
        <v>298</v>
      </c>
      <c r="H56" s="151"/>
      <c r="I56" s="84">
        <f t="shared" si="6"/>
        <v>0</v>
      </c>
      <c r="J56" s="85">
        <f t="shared" si="6"/>
        <v>0</v>
      </c>
      <c r="K56" s="85">
        <f t="shared" si="6"/>
        <v>0</v>
      </c>
      <c r="L56" s="85">
        <f t="shared" si="6"/>
        <v>0</v>
      </c>
      <c r="M56" s="86">
        <f t="shared" si="7"/>
        <v>0</v>
      </c>
    </row>
    <row r="57" spans="1:13" ht="16.5" outlineLevel="1" thickBot="1" x14ac:dyDescent="0.3">
      <c r="A57" s="81">
        <v>4</v>
      </c>
      <c r="B57" s="82" t="s">
        <v>70</v>
      </c>
      <c r="C57" s="126">
        <f t="shared" si="5"/>
        <v>100</v>
      </c>
      <c r="D57" s="186">
        <f>[1]ПВР_осн_деньги!F111</f>
        <v>20</v>
      </c>
      <c r="E57" s="85">
        <f>[1]ПВР_осн_деньги!G111</f>
        <v>30</v>
      </c>
      <c r="F57" s="85">
        <f>[1]ПВР_осн_деньги!H111</f>
        <v>30</v>
      </c>
      <c r="G57" s="86">
        <f>[1]ПВР_осн_деньги!I111</f>
        <v>20</v>
      </c>
      <c r="H57" s="151"/>
      <c r="I57" s="84">
        <f t="shared" si="6"/>
        <v>0</v>
      </c>
      <c r="J57" s="85">
        <f t="shared" si="6"/>
        <v>0</v>
      </c>
      <c r="K57" s="85">
        <f t="shared" si="6"/>
        <v>0</v>
      </c>
      <c r="L57" s="85">
        <f t="shared" si="6"/>
        <v>0</v>
      </c>
      <c r="M57" s="86">
        <f t="shared" si="7"/>
        <v>0</v>
      </c>
    </row>
    <row r="58" spans="1:13" ht="16.5" outlineLevel="1" thickBot="1" x14ac:dyDescent="0.3">
      <c r="A58" s="81">
        <v>5</v>
      </c>
      <c r="B58" s="82" t="s">
        <v>71</v>
      </c>
      <c r="C58" s="126">
        <f t="shared" si="5"/>
        <v>1654</v>
      </c>
      <c r="D58" s="186">
        <f>[1]ПВР_осн_деньги!F115</f>
        <v>331</v>
      </c>
      <c r="E58" s="85">
        <f>[1]ПВР_осн_деньги!G115</f>
        <v>496</v>
      </c>
      <c r="F58" s="85">
        <f>[1]ПВР_осн_деньги!H115</f>
        <v>496</v>
      </c>
      <c r="G58" s="86">
        <f>[1]ПВР_осн_деньги!I115</f>
        <v>331</v>
      </c>
      <c r="H58" s="151"/>
      <c r="I58" s="84">
        <f t="shared" si="6"/>
        <v>0</v>
      </c>
      <c r="J58" s="85">
        <f t="shared" si="6"/>
        <v>0</v>
      </c>
      <c r="K58" s="85">
        <f t="shared" si="6"/>
        <v>0</v>
      </c>
      <c r="L58" s="85">
        <f t="shared" si="6"/>
        <v>0</v>
      </c>
      <c r="M58" s="86">
        <f t="shared" si="7"/>
        <v>0</v>
      </c>
    </row>
    <row r="59" spans="1:13" ht="16.5" outlineLevel="1" thickBot="1" x14ac:dyDescent="0.3">
      <c r="A59" s="81">
        <v>6</v>
      </c>
      <c r="B59" s="82" t="s">
        <v>72</v>
      </c>
      <c r="C59" s="126">
        <f t="shared" si="5"/>
        <v>250</v>
      </c>
      <c r="D59" s="186">
        <f>[1]ПВР_осн_деньги!F119</f>
        <v>50</v>
      </c>
      <c r="E59" s="85">
        <f>[1]ПВР_осн_деньги!G119</f>
        <v>75</v>
      </c>
      <c r="F59" s="85">
        <f>[1]ПВР_осн_деньги!H119</f>
        <v>75</v>
      </c>
      <c r="G59" s="86">
        <f>[1]ПВР_осн_деньги!I119</f>
        <v>50</v>
      </c>
      <c r="H59" s="151"/>
      <c r="I59" s="84">
        <f t="shared" si="6"/>
        <v>0</v>
      </c>
      <c r="J59" s="85">
        <f t="shared" si="6"/>
        <v>0</v>
      </c>
      <c r="K59" s="85">
        <f t="shared" si="6"/>
        <v>0</v>
      </c>
      <c r="L59" s="85">
        <f t="shared" si="6"/>
        <v>0</v>
      </c>
      <c r="M59" s="86">
        <f t="shared" si="7"/>
        <v>0</v>
      </c>
    </row>
    <row r="60" spans="1:13" ht="16.5" outlineLevel="1" thickBot="1" x14ac:dyDescent="0.3">
      <c r="A60" s="81">
        <v>7</v>
      </c>
      <c r="B60" s="82" t="s">
        <v>73</v>
      </c>
      <c r="C60" s="126">
        <f t="shared" si="5"/>
        <v>1164</v>
      </c>
      <c r="D60" s="186">
        <f>[1]ПВР_осн_деньги!F123</f>
        <v>233</v>
      </c>
      <c r="E60" s="85">
        <f>[1]ПВР_осн_деньги!G123</f>
        <v>349</v>
      </c>
      <c r="F60" s="85">
        <f>[1]ПВР_осн_деньги!H123</f>
        <v>349</v>
      </c>
      <c r="G60" s="86">
        <f>[1]ПВР_осн_деньги!I123</f>
        <v>233</v>
      </c>
      <c r="H60" s="151"/>
      <c r="I60" s="84">
        <f t="shared" si="6"/>
        <v>0</v>
      </c>
      <c r="J60" s="85">
        <f t="shared" si="6"/>
        <v>0</v>
      </c>
      <c r="K60" s="85">
        <f t="shared" si="6"/>
        <v>0</v>
      </c>
      <c r="L60" s="85">
        <f t="shared" si="6"/>
        <v>0</v>
      </c>
      <c r="M60" s="86">
        <f t="shared" si="7"/>
        <v>0</v>
      </c>
    </row>
    <row r="61" spans="1:13" ht="16.5" outlineLevel="1" thickBot="1" x14ac:dyDescent="0.3">
      <c r="A61" s="81">
        <v>8</v>
      </c>
      <c r="B61" s="82" t="s">
        <v>74</v>
      </c>
      <c r="C61" s="126">
        <f t="shared" si="5"/>
        <v>50</v>
      </c>
      <c r="D61" s="186">
        <f>[1]ПВР_осн_деньги!F127</f>
        <v>10</v>
      </c>
      <c r="E61" s="85">
        <f>[1]ПВР_осн_деньги!G127</f>
        <v>15</v>
      </c>
      <c r="F61" s="85">
        <f>[1]ПВР_осн_деньги!H127</f>
        <v>15</v>
      </c>
      <c r="G61" s="86">
        <f>[1]ПВР_осн_деньги!I127</f>
        <v>10</v>
      </c>
      <c r="H61" s="151"/>
      <c r="I61" s="84">
        <f t="shared" si="6"/>
        <v>0</v>
      </c>
      <c r="J61" s="85">
        <f t="shared" si="6"/>
        <v>0</v>
      </c>
      <c r="K61" s="85">
        <f t="shared" si="6"/>
        <v>0</v>
      </c>
      <c r="L61" s="85">
        <f t="shared" si="6"/>
        <v>0</v>
      </c>
      <c r="M61" s="86">
        <f t="shared" si="7"/>
        <v>0</v>
      </c>
    </row>
    <row r="62" spans="1:13" ht="16.5" outlineLevel="1" thickBot="1" x14ac:dyDescent="0.3">
      <c r="A62" s="81">
        <v>9</v>
      </c>
      <c r="B62" s="82" t="s">
        <v>75</v>
      </c>
      <c r="C62" s="126">
        <f t="shared" si="5"/>
        <v>50</v>
      </c>
      <c r="D62" s="186">
        <f>[1]ПВР_осн_деньги!F131</f>
        <v>10</v>
      </c>
      <c r="E62" s="85">
        <f>[1]ПВР_осн_деньги!G131</f>
        <v>15</v>
      </c>
      <c r="F62" s="85">
        <f>[1]ПВР_осн_деньги!H131</f>
        <v>15</v>
      </c>
      <c r="G62" s="86">
        <f>[1]ПВР_осн_деньги!I131</f>
        <v>10</v>
      </c>
      <c r="H62" s="151"/>
      <c r="I62" s="84">
        <f t="shared" si="6"/>
        <v>0</v>
      </c>
      <c r="J62" s="85">
        <f t="shared" si="6"/>
        <v>0</v>
      </c>
      <c r="K62" s="85">
        <f t="shared" si="6"/>
        <v>0</v>
      </c>
      <c r="L62" s="85">
        <f t="shared" si="6"/>
        <v>0</v>
      </c>
      <c r="M62" s="86">
        <f t="shared" si="7"/>
        <v>0</v>
      </c>
    </row>
    <row r="63" spans="1:13" ht="16.5" outlineLevel="1" thickBot="1" x14ac:dyDescent="0.3">
      <c r="A63" s="81">
        <v>10</v>
      </c>
      <c r="B63" s="82" t="s">
        <v>76</v>
      </c>
      <c r="C63" s="126">
        <f t="shared" si="5"/>
        <v>1000</v>
      </c>
      <c r="D63" s="186">
        <f>[1]ПВР_осн_деньги!F135</f>
        <v>200</v>
      </c>
      <c r="E63" s="85">
        <f>[1]ПВР_осн_деньги!G135</f>
        <v>300</v>
      </c>
      <c r="F63" s="85">
        <f>[1]ПВР_осн_деньги!H135</f>
        <v>300</v>
      </c>
      <c r="G63" s="86">
        <f>[1]ПВР_осн_деньги!I135</f>
        <v>200</v>
      </c>
      <c r="H63" s="151"/>
      <c r="I63" s="84">
        <f t="shared" si="6"/>
        <v>0</v>
      </c>
      <c r="J63" s="85">
        <f t="shared" si="6"/>
        <v>0</v>
      </c>
      <c r="K63" s="85">
        <f t="shared" si="6"/>
        <v>0</v>
      </c>
      <c r="L63" s="85">
        <f t="shared" si="6"/>
        <v>0</v>
      </c>
      <c r="M63" s="86">
        <f t="shared" si="7"/>
        <v>0</v>
      </c>
    </row>
    <row r="64" spans="1:13" ht="16.5" outlineLevel="1" thickBot="1" x14ac:dyDescent="0.3">
      <c r="A64" s="81">
        <v>11</v>
      </c>
      <c r="B64" s="82" t="s">
        <v>77</v>
      </c>
      <c r="C64" s="126">
        <f t="shared" si="5"/>
        <v>250</v>
      </c>
      <c r="D64" s="186">
        <f>[1]ПВР_осн_деньги!F139</f>
        <v>50</v>
      </c>
      <c r="E64" s="85">
        <f>[1]ПВР_осн_деньги!G139</f>
        <v>75</v>
      </c>
      <c r="F64" s="85">
        <f>[1]ПВР_осн_деньги!H139</f>
        <v>75</v>
      </c>
      <c r="G64" s="86">
        <f>[1]ПВР_осн_деньги!I139</f>
        <v>50</v>
      </c>
      <c r="H64" s="151"/>
      <c r="I64" s="84">
        <f t="shared" si="6"/>
        <v>0</v>
      </c>
      <c r="J64" s="85">
        <f t="shared" si="6"/>
        <v>0</v>
      </c>
      <c r="K64" s="85">
        <f t="shared" si="6"/>
        <v>0</v>
      </c>
      <c r="L64" s="85">
        <f t="shared" si="6"/>
        <v>0</v>
      </c>
      <c r="M64" s="86">
        <f t="shared" si="7"/>
        <v>0</v>
      </c>
    </row>
    <row r="65" spans="1:15" ht="16.5" outlineLevel="1" thickBot="1" x14ac:dyDescent="0.3">
      <c r="A65" s="81">
        <v>12</v>
      </c>
      <c r="B65" s="82" t="s">
        <v>78</v>
      </c>
      <c r="C65" s="126">
        <f t="shared" si="5"/>
        <v>50</v>
      </c>
      <c r="D65" s="94">
        <f>[1]ПВР_осн_деньги!F143</f>
        <v>10</v>
      </c>
      <c r="E65" s="95">
        <f>[1]ПВР_осн_деньги!G143</f>
        <v>15</v>
      </c>
      <c r="F65" s="95">
        <f>[1]ПВР_осн_деньги!H143</f>
        <v>15</v>
      </c>
      <c r="G65" s="99">
        <f>[1]ПВР_осн_деньги!I143</f>
        <v>10</v>
      </c>
      <c r="H65" s="151"/>
      <c r="I65" s="84">
        <f t="shared" si="6"/>
        <v>0</v>
      </c>
      <c r="J65" s="85">
        <f t="shared" si="6"/>
        <v>0</v>
      </c>
      <c r="K65" s="85">
        <f t="shared" si="6"/>
        <v>0</v>
      </c>
      <c r="L65" s="85">
        <f t="shared" si="6"/>
        <v>0</v>
      </c>
      <c r="M65" s="86">
        <f t="shared" si="7"/>
        <v>0</v>
      </c>
    </row>
    <row r="66" spans="1:15" ht="16.5" outlineLevel="1" thickBot="1" x14ac:dyDescent="0.3">
      <c r="A66" s="81">
        <v>13</v>
      </c>
      <c r="B66" s="82" t="s">
        <v>79</v>
      </c>
      <c r="C66" s="126">
        <f t="shared" si="5"/>
        <v>50</v>
      </c>
      <c r="D66" s="186">
        <f>[1]ПВР_осн_деньги!F147</f>
        <v>10</v>
      </c>
      <c r="E66" s="85">
        <f>[1]ПВР_осн_деньги!G147</f>
        <v>15</v>
      </c>
      <c r="F66" s="85">
        <f>[1]ПВР_осн_деньги!H147</f>
        <v>15</v>
      </c>
      <c r="G66" s="86">
        <f>[1]ПВР_осн_деньги!I147</f>
        <v>10</v>
      </c>
      <c r="H66" s="151"/>
      <c r="I66" s="84">
        <f t="shared" si="6"/>
        <v>0</v>
      </c>
      <c r="J66" s="85">
        <f t="shared" si="6"/>
        <v>0</v>
      </c>
      <c r="K66" s="85">
        <f t="shared" si="6"/>
        <v>0</v>
      </c>
      <c r="L66" s="85">
        <f t="shared" si="6"/>
        <v>0</v>
      </c>
      <c r="M66" s="86">
        <f t="shared" si="7"/>
        <v>0</v>
      </c>
    </row>
    <row r="67" spans="1:15" ht="16.5" outlineLevel="1" thickBot="1" x14ac:dyDescent="0.3">
      <c r="A67" s="81">
        <v>14</v>
      </c>
      <c r="B67" s="82" t="s">
        <v>80</v>
      </c>
      <c r="C67" s="126">
        <f t="shared" si="5"/>
        <v>50</v>
      </c>
      <c r="D67" s="186">
        <f>[1]ПВР_осн_деньги!F151</f>
        <v>10</v>
      </c>
      <c r="E67" s="85">
        <f>[1]ПВР_осн_деньги!G151</f>
        <v>15</v>
      </c>
      <c r="F67" s="85">
        <f>[1]ПВР_осн_деньги!H151</f>
        <v>15</v>
      </c>
      <c r="G67" s="86">
        <f>[1]ПВР_осн_деньги!I151</f>
        <v>10</v>
      </c>
      <c r="H67" s="151"/>
      <c r="I67" s="84">
        <f t="shared" si="6"/>
        <v>0</v>
      </c>
      <c r="J67" s="85">
        <f t="shared" si="6"/>
        <v>0</v>
      </c>
      <c r="K67" s="85">
        <f t="shared" si="6"/>
        <v>0</v>
      </c>
      <c r="L67" s="85">
        <f t="shared" si="6"/>
        <v>0</v>
      </c>
      <c r="M67" s="86">
        <f t="shared" si="7"/>
        <v>0</v>
      </c>
    </row>
    <row r="68" spans="1:15" ht="16.5" outlineLevel="1" thickBot="1" x14ac:dyDescent="0.3">
      <c r="A68" s="81">
        <v>15</v>
      </c>
      <c r="B68" s="82" t="s">
        <v>81</v>
      </c>
      <c r="C68" s="126">
        <f t="shared" si="5"/>
        <v>780</v>
      </c>
      <c r="D68" s="186">
        <f>[1]ПВР_осн_деньги!F155</f>
        <v>156</v>
      </c>
      <c r="E68" s="85">
        <f>[1]ПВР_осн_деньги!G155</f>
        <v>234</v>
      </c>
      <c r="F68" s="85">
        <f>[1]ПВР_осн_деньги!H155</f>
        <v>234</v>
      </c>
      <c r="G68" s="86">
        <f>[1]ПВР_осн_деньги!I155</f>
        <v>156</v>
      </c>
      <c r="H68" s="151"/>
      <c r="I68" s="84">
        <f t="shared" si="6"/>
        <v>0</v>
      </c>
      <c r="J68" s="85">
        <f t="shared" si="6"/>
        <v>0</v>
      </c>
      <c r="K68" s="85">
        <f t="shared" si="6"/>
        <v>0</v>
      </c>
      <c r="L68" s="85">
        <f t="shared" si="6"/>
        <v>0</v>
      </c>
      <c r="M68" s="86">
        <f t="shared" si="7"/>
        <v>0</v>
      </c>
    </row>
    <row r="69" spans="1:15" ht="16.5" outlineLevel="1" thickBot="1" x14ac:dyDescent="0.3">
      <c r="A69" s="153">
        <v>16</v>
      </c>
      <c r="B69" s="154" t="s">
        <v>82</v>
      </c>
      <c r="C69" s="129">
        <f t="shared" si="5"/>
        <v>150</v>
      </c>
      <c r="D69" s="187">
        <f>[1]ПВР_осн_деньги!F159</f>
        <v>30</v>
      </c>
      <c r="E69" s="91">
        <f>[1]ПВР_осн_деньги!G159</f>
        <v>45</v>
      </c>
      <c r="F69" s="91">
        <f>[1]ПВР_осн_деньги!H159</f>
        <v>45</v>
      </c>
      <c r="G69" s="92">
        <f>[1]ПВР_осн_деньги!I159</f>
        <v>30</v>
      </c>
      <c r="H69" s="151"/>
      <c r="I69" s="90">
        <f t="shared" si="6"/>
        <v>0</v>
      </c>
      <c r="J69" s="91">
        <f t="shared" si="6"/>
        <v>0</v>
      </c>
      <c r="K69" s="91">
        <f t="shared" si="6"/>
        <v>0</v>
      </c>
      <c r="L69" s="91">
        <f>$H69*G69</f>
        <v>0</v>
      </c>
      <c r="M69" s="92">
        <f t="shared" si="7"/>
        <v>0</v>
      </c>
    </row>
    <row r="70" spans="1:15" ht="15.75" customHeight="1" x14ac:dyDescent="0.2">
      <c r="A70" s="443">
        <v>189</v>
      </c>
      <c r="B70" s="416" t="s">
        <v>83</v>
      </c>
      <c r="C70" s="188">
        <v>0.2</v>
      </c>
      <c r="D70" s="189">
        <f>ROUND(D74*$C$70,0)</f>
        <v>24</v>
      </c>
      <c r="E70" s="189">
        <f>ROUND(E74*$C$70,0)</f>
        <v>36</v>
      </c>
      <c r="F70" s="189">
        <f>ROUND(F74*$C$70,0)</f>
        <v>36</v>
      </c>
      <c r="G70" s="190">
        <f>ROUND(G74*$C$70,0)</f>
        <v>24</v>
      </c>
      <c r="H70" s="131" t="s">
        <v>31</v>
      </c>
      <c r="I70" s="132">
        <v>17536</v>
      </c>
      <c r="J70" s="20">
        <v>19736</v>
      </c>
      <c r="K70" s="20">
        <v>21936</v>
      </c>
      <c r="L70" s="20">
        <v>24136</v>
      </c>
      <c r="M70" s="97">
        <f t="shared" si="7"/>
        <v>83344</v>
      </c>
    </row>
    <row r="71" spans="1:15" ht="15.75" customHeight="1" x14ac:dyDescent="0.2">
      <c r="A71" s="443"/>
      <c r="B71" s="416"/>
      <c r="C71" s="191">
        <v>0.3</v>
      </c>
      <c r="D71" s="189">
        <f>ROUND(D74*$C$71,0)</f>
        <v>36</v>
      </c>
      <c r="E71" s="189">
        <f>ROUND(E74*$C$71,0)</f>
        <v>54</v>
      </c>
      <c r="F71" s="189">
        <f>ROUND(F74*$C$71,0)</f>
        <v>54</v>
      </c>
      <c r="G71" s="190">
        <f>ROUND(G74*$C$71,0)</f>
        <v>36</v>
      </c>
      <c r="H71" s="134" t="s">
        <v>13</v>
      </c>
      <c r="I71" s="135">
        <v>1061</v>
      </c>
      <c r="J71" s="5">
        <v>1061</v>
      </c>
      <c r="K71" s="5">
        <v>1061</v>
      </c>
      <c r="L71" s="5">
        <v>1061</v>
      </c>
      <c r="M71" s="49">
        <f t="shared" si="7"/>
        <v>4244</v>
      </c>
    </row>
    <row r="72" spans="1:15" ht="15.75" customHeight="1" thickBot="1" x14ac:dyDescent="0.25">
      <c r="A72" s="443"/>
      <c r="B72" s="416"/>
      <c r="C72" s="191">
        <v>0.5</v>
      </c>
      <c r="D72" s="189">
        <f>ROUND(D74*$C$72,0)</f>
        <v>61</v>
      </c>
      <c r="E72" s="189">
        <f>ROUND(E74*$C$72,0)</f>
        <v>91</v>
      </c>
      <c r="F72" s="189">
        <f>ROUND(F74*$C$72,0)</f>
        <v>91</v>
      </c>
      <c r="G72" s="190">
        <f>ROUND(G74*$C$72,0)</f>
        <v>61</v>
      </c>
      <c r="H72" s="137" t="s">
        <v>14</v>
      </c>
      <c r="I72" s="138">
        <f>I71+I70</f>
        <v>18597</v>
      </c>
      <c r="J72" s="6">
        <f>J71+J70</f>
        <v>20797</v>
      </c>
      <c r="K72" s="6">
        <f>K71+K70</f>
        <v>22997</v>
      </c>
      <c r="L72" s="6">
        <f>L71+L70</f>
        <v>25197</v>
      </c>
      <c r="M72" s="49">
        <f t="shared" si="7"/>
        <v>87588</v>
      </c>
    </row>
    <row r="73" spans="1:15" ht="15.75" customHeight="1" thickBot="1" x14ac:dyDescent="0.25">
      <c r="A73" s="443"/>
      <c r="B73" s="416"/>
      <c r="C73" s="427" t="s">
        <v>15</v>
      </c>
      <c r="D73" s="428"/>
      <c r="E73" s="428"/>
      <c r="F73" s="428"/>
      <c r="G73" s="429"/>
      <c r="H73" s="139" t="s">
        <v>46</v>
      </c>
      <c r="I73" s="140">
        <v>4304</v>
      </c>
      <c r="J73" s="104">
        <v>4931</v>
      </c>
      <c r="K73" s="104">
        <v>5558</v>
      </c>
      <c r="L73" s="104">
        <v>6185</v>
      </c>
      <c r="M73" s="53">
        <f t="shared" si="7"/>
        <v>20978</v>
      </c>
    </row>
    <row r="74" spans="1:15" ht="16.5" customHeight="1" thickBot="1" x14ac:dyDescent="0.3">
      <c r="A74" s="443"/>
      <c r="B74" s="416"/>
      <c r="C74" s="54">
        <f>SUM(D74:G74)</f>
        <v>604</v>
      </c>
      <c r="D74" s="55">
        <f>[1]ПВР_осн_деньги!F162</f>
        <v>121</v>
      </c>
      <c r="E74" s="55">
        <f>[1]ПВР_осн_деньги!G162</f>
        <v>181</v>
      </c>
      <c r="F74" s="55">
        <f>[1]ПВР_осн_деньги!H162</f>
        <v>181</v>
      </c>
      <c r="G74" s="56">
        <f>[1]ПВР_осн_деньги!I162</f>
        <v>121</v>
      </c>
      <c r="H74" s="111" t="s">
        <v>15</v>
      </c>
      <c r="I74" s="106">
        <f>D74</f>
        <v>121</v>
      </c>
      <c r="J74" s="55">
        <f t="shared" ref="J74:L76" si="8">E74</f>
        <v>181</v>
      </c>
      <c r="K74" s="55">
        <f t="shared" si="8"/>
        <v>181</v>
      </c>
      <c r="L74" s="55">
        <f t="shared" si="8"/>
        <v>121</v>
      </c>
      <c r="M74" s="56">
        <f t="shared" si="7"/>
        <v>604</v>
      </c>
    </row>
    <row r="75" spans="1:15" ht="15.75" customHeight="1" thickBot="1" x14ac:dyDescent="0.3">
      <c r="A75" s="443"/>
      <c r="B75" s="444"/>
      <c r="C75" s="435" t="s">
        <v>47</v>
      </c>
      <c r="D75" s="436"/>
      <c r="E75" s="436"/>
      <c r="F75" s="436"/>
      <c r="G75" s="437"/>
      <c r="H75" s="158"/>
      <c r="I75" s="159"/>
      <c r="J75" s="160"/>
      <c r="K75" s="160"/>
      <c r="L75" s="160"/>
      <c r="M75" s="161"/>
    </row>
    <row r="76" spans="1:15" ht="29.25" thickBot="1" x14ac:dyDescent="0.3">
      <c r="A76" s="443"/>
      <c r="B76" s="416"/>
      <c r="C76" s="111">
        <f>SUM(D76:G76)</f>
        <v>1308</v>
      </c>
      <c r="D76" s="106">
        <f>[1]ПВР_осн_деньги!F167</f>
        <v>262</v>
      </c>
      <c r="E76" s="112">
        <f>[1]ПВР_осн_деньги!G167</f>
        <v>392</v>
      </c>
      <c r="F76" s="112">
        <f>[1]ПВР_осн_деньги!H167</f>
        <v>392</v>
      </c>
      <c r="G76" s="162">
        <f>[1]ПВР_осн_деньги!I167</f>
        <v>262</v>
      </c>
      <c r="H76" s="113" t="s">
        <v>48</v>
      </c>
      <c r="I76" s="163">
        <f>D76</f>
        <v>262</v>
      </c>
      <c r="J76" s="114">
        <f t="shared" si="8"/>
        <v>392</v>
      </c>
      <c r="K76" s="114">
        <f t="shared" si="8"/>
        <v>392</v>
      </c>
      <c r="L76" s="114">
        <f t="shared" si="8"/>
        <v>262</v>
      </c>
      <c r="M76" s="115">
        <f>SUM(I76:L76)</f>
        <v>1308</v>
      </c>
    </row>
    <row r="77" spans="1:15" ht="32.25" customHeight="1" thickBot="1" x14ac:dyDescent="0.3">
      <c r="A77" s="443"/>
      <c r="B77" s="416"/>
      <c r="C77" s="331" t="s">
        <v>32</v>
      </c>
      <c r="D77" s="332"/>
      <c r="E77" s="332"/>
      <c r="F77" s="332"/>
      <c r="G77" s="333"/>
      <c r="H77" s="164" t="s">
        <v>8</v>
      </c>
      <c r="I77" s="192">
        <f>(I70*$B$9*$A$9)*I74+(I71*$A$9)*I74+$C$9*I74+(I73*$B$9*$A$9)*I76</f>
        <v>0</v>
      </c>
      <c r="J77" s="193">
        <f>(J70*$B$9*$A$9)*J74+(J71*$A$9)*J74+$C$9*J74+(J73*$B$9*$A$9)*J76</f>
        <v>0</v>
      </c>
      <c r="K77" s="193">
        <f>(K70*$B$9*$A$9)*K74+(K71*$A$9)*K74+$C$9*K74+(K73*$B$9*$A$9)*K76</f>
        <v>0</v>
      </c>
      <c r="L77" s="193">
        <f>(L70*$B$9*$A$9)*L74+(L71*$A$9)*L74+$C$9*L74+(L73*$B$9*$A$9)*L76</f>
        <v>0</v>
      </c>
      <c r="M77" s="167">
        <f>SUM(I77:L77)</f>
        <v>0</v>
      </c>
    </row>
    <row r="78" spans="1:15" ht="34.5" customHeight="1" thickBot="1" x14ac:dyDescent="0.3">
      <c r="A78" s="438"/>
      <c r="B78" s="417"/>
      <c r="C78" s="144">
        <f>SUM(D78:G78)</f>
        <v>43504</v>
      </c>
      <c r="D78" s="145">
        <f>D80+D81+D82+D83+D84+D85+D86+D87+D88+D89+D90+D91+D92+D93+D94+D95+D96+D97+D98+D99+D100+D101+D102+D103+D104+D105+D106+D107+D108</f>
        <v>8701</v>
      </c>
      <c r="E78" s="168">
        <f>E80+E81+E82+E83+E84+E85+E86+E87+E88+E89+E90+E91+E92+E93+E94+E95+E96+E97+E98+E99+E100+E101+E102+E103+E104+E105+E106+E107+E108</f>
        <v>13051</v>
      </c>
      <c r="F78" s="169">
        <f>F80+F81+F82+F83+F84+F85+F86+F87+F88+F89+F90+F91+F92+F93+F94+F95+F96+F97+F98+F99+F100+F101+F102+F103+F104+F105+F106+F107+F108</f>
        <v>13051</v>
      </c>
      <c r="G78" s="170">
        <f>G80+G81+G82+G83+G84+G85+G86+G87+G88+G89+G90+G91+G92+G93+G94+G95+G96+G97+G98+G99+G100+G101+G102+G103+G104+G105+G106+G107+G108</f>
        <v>8701</v>
      </c>
      <c r="H78" s="171" t="s">
        <v>84</v>
      </c>
      <c r="I78" s="120">
        <f>I77+I79</f>
        <v>0</v>
      </c>
      <c r="J78" s="121">
        <f>J77+J79</f>
        <v>0</v>
      </c>
      <c r="K78" s="121">
        <f>K77+K79</f>
        <v>0</v>
      </c>
      <c r="L78" s="121">
        <f>L77+L79</f>
        <v>0</v>
      </c>
      <c r="M78" s="68">
        <f>SUM(I78:L78)</f>
        <v>0</v>
      </c>
      <c r="O78" s="14"/>
    </row>
    <row r="79" spans="1:15" ht="35.25" customHeight="1" outlineLevel="1" thickBot="1" x14ac:dyDescent="0.3">
      <c r="A79" s="443" t="s">
        <v>51</v>
      </c>
      <c r="B79" s="381"/>
      <c r="C79" s="69" t="s">
        <v>36</v>
      </c>
      <c r="D79" s="365" t="s">
        <v>32</v>
      </c>
      <c r="E79" s="365"/>
      <c r="F79" s="365"/>
      <c r="G79" s="366"/>
      <c r="H79" s="172" t="s">
        <v>85</v>
      </c>
      <c r="I79" s="72">
        <f>I80+I81+I82+I83+I84+I85+I86+I87+I88+I89+I90+I91+I92+I93+I94+I95+I96+I97+I98+I99+I100+I101+I102+I103+I104+I105+I106+I107+I108</f>
        <v>0</v>
      </c>
      <c r="J79" s="123">
        <f>J80+J81+J82+J83+J84+J85+J86+J87+J88+J89+J90+J91+J92+J93+J94+J95+J96+J97+J98+J99+J100+J101+J102+J103+J104+J105+J106+J107+J108</f>
        <v>0</v>
      </c>
      <c r="K79" s="123">
        <f>K80+K81+K82+K83+K84+K85+K86+K87+K88+K89+K90+K91+K92+K93+K94+K95+K96+K97+K98+K99+K100+K101+K102+K103+K104+K105+K106+K107+K108</f>
        <v>0</v>
      </c>
      <c r="L79" s="123">
        <f>L80+L81+L82+L83+L84+L85+L86+L87+L88+L89+L90+L91+L92+L93+L94+L95+L96+L97+L98+L99+L100+L101+L102+L103+L104+L105+L106+L107+L108</f>
        <v>0</v>
      </c>
      <c r="M79" s="73">
        <f>M80+M81+M82+M83+M84+M85+M86+M87+M88+M89+M90+M91+M92+M93+M94+M95+M96+M97+M98+M99+M100+M101+M102+M103+M104+M105+M106+M107+M108</f>
        <v>0</v>
      </c>
    </row>
    <row r="80" spans="1:15" ht="16.5" outlineLevel="1" thickBot="1" x14ac:dyDescent="0.3">
      <c r="A80" s="74">
        <v>1</v>
      </c>
      <c r="B80" s="75" t="s">
        <v>86</v>
      </c>
      <c r="C80" s="76">
        <f t="shared" ref="C80:C108" si="9">SUM(D80:G80)</f>
        <v>2350</v>
      </c>
      <c r="D80" s="77">
        <f>[1]ПВР_осн_деньги!F175</f>
        <v>470</v>
      </c>
      <c r="E80" s="78">
        <f>[1]ПВР_осн_деньги!G175</f>
        <v>705</v>
      </c>
      <c r="F80" s="78">
        <f>[1]ПВР_осн_деньги!H175</f>
        <v>705</v>
      </c>
      <c r="G80" s="79">
        <f>[1]ПВР_осн_деньги!I175</f>
        <v>470</v>
      </c>
      <c r="H80" s="173"/>
      <c r="I80" s="77">
        <f t="shared" ref="I80:L108" si="10">$H80*D80</f>
        <v>0</v>
      </c>
      <c r="J80" s="78">
        <f t="shared" si="10"/>
        <v>0</v>
      </c>
      <c r="K80" s="78">
        <f t="shared" si="10"/>
        <v>0</v>
      </c>
      <c r="L80" s="78">
        <f t="shared" si="10"/>
        <v>0</v>
      </c>
      <c r="M80" s="79">
        <f t="shared" ref="M80:M113" si="11">SUM(I80:L80)</f>
        <v>0</v>
      </c>
    </row>
    <row r="81" spans="1:13" ht="16.5" outlineLevel="1" thickBot="1" x14ac:dyDescent="0.3">
      <c r="A81" s="81">
        <v>2</v>
      </c>
      <c r="B81" s="82" t="s">
        <v>87</v>
      </c>
      <c r="C81" s="83">
        <f t="shared" si="9"/>
        <v>250</v>
      </c>
      <c r="D81" s="84">
        <f>[1]ПВР_осн_деньги!F179</f>
        <v>50</v>
      </c>
      <c r="E81" s="85">
        <f>[1]ПВР_осн_деньги!G179</f>
        <v>75</v>
      </c>
      <c r="F81" s="85">
        <f>[1]ПВР_осн_деньги!H179</f>
        <v>75</v>
      </c>
      <c r="G81" s="86">
        <f>[1]ПВР_осн_деньги!I179</f>
        <v>50</v>
      </c>
      <c r="H81" s="173"/>
      <c r="I81" s="84">
        <f>$H81*D81</f>
        <v>0</v>
      </c>
      <c r="J81" s="85">
        <f t="shared" si="10"/>
        <v>0</v>
      </c>
      <c r="K81" s="85">
        <f t="shared" si="10"/>
        <v>0</v>
      </c>
      <c r="L81" s="85">
        <f t="shared" si="10"/>
        <v>0</v>
      </c>
      <c r="M81" s="86">
        <f t="shared" si="11"/>
        <v>0</v>
      </c>
    </row>
    <row r="82" spans="1:13" ht="16.5" outlineLevel="1" thickBot="1" x14ac:dyDescent="0.3">
      <c r="A82" s="81">
        <v>3</v>
      </c>
      <c r="B82" s="82" t="s">
        <v>88</v>
      </c>
      <c r="C82" s="83">
        <f t="shared" si="9"/>
        <v>1500</v>
      </c>
      <c r="D82" s="84">
        <f>[1]ПВР_осн_деньги!F183</f>
        <v>300</v>
      </c>
      <c r="E82" s="85">
        <f>[1]ПВР_осн_деньги!G183</f>
        <v>450</v>
      </c>
      <c r="F82" s="85">
        <f>[1]ПВР_осн_деньги!H183</f>
        <v>450</v>
      </c>
      <c r="G82" s="86">
        <f>[1]ПВР_осн_деньги!I183</f>
        <v>300</v>
      </c>
      <c r="H82" s="173"/>
      <c r="I82" s="84">
        <f t="shared" si="10"/>
        <v>0</v>
      </c>
      <c r="J82" s="85">
        <f t="shared" si="10"/>
        <v>0</v>
      </c>
      <c r="K82" s="85">
        <f t="shared" si="10"/>
        <v>0</v>
      </c>
      <c r="L82" s="85">
        <f t="shared" si="10"/>
        <v>0</v>
      </c>
      <c r="M82" s="86">
        <f t="shared" si="11"/>
        <v>0</v>
      </c>
    </row>
    <row r="83" spans="1:13" ht="16.5" outlineLevel="1" thickBot="1" x14ac:dyDescent="0.3">
      <c r="A83" s="81">
        <v>4</v>
      </c>
      <c r="B83" s="82" t="s">
        <v>89</v>
      </c>
      <c r="C83" s="83">
        <f t="shared" si="9"/>
        <v>250</v>
      </c>
      <c r="D83" s="84">
        <f>[1]ПВР_осн_деньги!F187</f>
        <v>50</v>
      </c>
      <c r="E83" s="85">
        <f>[1]ПВР_осн_деньги!G187</f>
        <v>75</v>
      </c>
      <c r="F83" s="85">
        <f>[1]ПВР_осн_деньги!H187</f>
        <v>75</v>
      </c>
      <c r="G83" s="86">
        <f>[1]ПВР_осн_деньги!I187</f>
        <v>50</v>
      </c>
      <c r="H83" s="173"/>
      <c r="I83" s="84">
        <f t="shared" si="10"/>
        <v>0</v>
      </c>
      <c r="J83" s="85">
        <f t="shared" si="10"/>
        <v>0</v>
      </c>
      <c r="K83" s="85">
        <f t="shared" si="10"/>
        <v>0</v>
      </c>
      <c r="L83" s="85">
        <f t="shared" si="10"/>
        <v>0</v>
      </c>
      <c r="M83" s="86">
        <f t="shared" si="11"/>
        <v>0</v>
      </c>
    </row>
    <row r="84" spans="1:13" ht="16.5" outlineLevel="1" thickBot="1" x14ac:dyDescent="0.3">
      <c r="A84" s="81">
        <v>5</v>
      </c>
      <c r="B84" s="82" t="s">
        <v>90</v>
      </c>
      <c r="C84" s="83">
        <f t="shared" si="9"/>
        <v>2000</v>
      </c>
      <c r="D84" s="84">
        <f>[1]ПВР_осн_деньги!F191</f>
        <v>400</v>
      </c>
      <c r="E84" s="85">
        <f>[1]ПВР_осн_деньги!G191</f>
        <v>600</v>
      </c>
      <c r="F84" s="85">
        <f>[1]ПВР_осн_деньги!H191</f>
        <v>600</v>
      </c>
      <c r="G84" s="86">
        <f>[1]ПВР_осн_деньги!I191</f>
        <v>400</v>
      </c>
      <c r="H84" s="173"/>
      <c r="I84" s="84">
        <f t="shared" si="10"/>
        <v>0</v>
      </c>
      <c r="J84" s="85">
        <f t="shared" si="10"/>
        <v>0</v>
      </c>
      <c r="K84" s="85">
        <f t="shared" si="10"/>
        <v>0</v>
      </c>
      <c r="L84" s="85">
        <f t="shared" si="10"/>
        <v>0</v>
      </c>
      <c r="M84" s="86">
        <f t="shared" si="11"/>
        <v>0</v>
      </c>
    </row>
    <row r="85" spans="1:13" ht="16.5" outlineLevel="1" thickBot="1" x14ac:dyDescent="0.3">
      <c r="A85" s="81">
        <v>6</v>
      </c>
      <c r="B85" s="82" t="s">
        <v>91</v>
      </c>
      <c r="C85" s="83">
        <f t="shared" si="9"/>
        <v>500</v>
      </c>
      <c r="D85" s="84">
        <f>[1]ПВР_осн_деньги!F195</f>
        <v>100</v>
      </c>
      <c r="E85" s="85">
        <f>[1]ПВР_осн_деньги!G195</f>
        <v>150</v>
      </c>
      <c r="F85" s="85">
        <f>[1]ПВР_осн_деньги!H195</f>
        <v>150</v>
      </c>
      <c r="G85" s="86">
        <f>[1]ПВР_осн_деньги!I195</f>
        <v>100</v>
      </c>
      <c r="H85" s="173"/>
      <c r="I85" s="84">
        <f t="shared" si="10"/>
        <v>0</v>
      </c>
      <c r="J85" s="85">
        <f t="shared" si="10"/>
        <v>0</v>
      </c>
      <c r="K85" s="85">
        <f t="shared" si="10"/>
        <v>0</v>
      </c>
      <c r="L85" s="85">
        <f t="shared" si="10"/>
        <v>0</v>
      </c>
      <c r="M85" s="86">
        <f t="shared" si="11"/>
        <v>0</v>
      </c>
    </row>
    <row r="86" spans="1:13" ht="16.5" outlineLevel="1" thickBot="1" x14ac:dyDescent="0.3">
      <c r="A86" s="81">
        <v>7</v>
      </c>
      <c r="B86" s="82" t="s">
        <v>92</v>
      </c>
      <c r="C86" s="83">
        <f t="shared" si="9"/>
        <v>1000</v>
      </c>
      <c r="D86" s="84">
        <f>[1]ПВР_осн_деньги!F199</f>
        <v>200</v>
      </c>
      <c r="E86" s="85">
        <f>[1]ПВР_осн_деньги!G199</f>
        <v>300</v>
      </c>
      <c r="F86" s="85">
        <f>[1]ПВР_осн_деньги!H199</f>
        <v>300</v>
      </c>
      <c r="G86" s="86">
        <f>[1]ПВР_осн_деньги!I199</f>
        <v>200</v>
      </c>
      <c r="H86" s="173"/>
      <c r="I86" s="84">
        <f t="shared" si="10"/>
        <v>0</v>
      </c>
      <c r="J86" s="85">
        <f t="shared" si="10"/>
        <v>0</v>
      </c>
      <c r="K86" s="85">
        <f t="shared" si="10"/>
        <v>0</v>
      </c>
      <c r="L86" s="85">
        <f t="shared" si="10"/>
        <v>0</v>
      </c>
      <c r="M86" s="86">
        <f t="shared" si="11"/>
        <v>0</v>
      </c>
    </row>
    <row r="87" spans="1:13" ht="16.5" outlineLevel="1" thickBot="1" x14ac:dyDescent="0.3">
      <c r="A87" s="81">
        <v>8</v>
      </c>
      <c r="B87" s="82" t="s">
        <v>93</v>
      </c>
      <c r="C87" s="83">
        <f t="shared" si="9"/>
        <v>250</v>
      </c>
      <c r="D87" s="84">
        <f>[1]ПВР_осн_деньги!F203</f>
        <v>50</v>
      </c>
      <c r="E87" s="85">
        <f>[1]ПВР_осн_деньги!G203</f>
        <v>75</v>
      </c>
      <c r="F87" s="85">
        <f>[1]ПВР_осн_деньги!H203</f>
        <v>75</v>
      </c>
      <c r="G87" s="86">
        <f>[1]ПВР_осн_деньги!I203</f>
        <v>50</v>
      </c>
      <c r="H87" s="173"/>
      <c r="I87" s="84">
        <f t="shared" si="10"/>
        <v>0</v>
      </c>
      <c r="J87" s="85">
        <f t="shared" si="10"/>
        <v>0</v>
      </c>
      <c r="K87" s="85">
        <f t="shared" si="10"/>
        <v>0</v>
      </c>
      <c r="L87" s="85">
        <f t="shared" si="10"/>
        <v>0</v>
      </c>
      <c r="M87" s="86">
        <f t="shared" si="11"/>
        <v>0</v>
      </c>
    </row>
    <row r="88" spans="1:13" ht="16.5" outlineLevel="1" thickBot="1" x14ac:dyDescent="0.3">
      <c r="A88" s="81">
        <v>9</v>
      </c>
      <c r="B88" s="82" t="s">
        <v>94</v>
      </c>
      <c r="C88" s="83">
        <f t="shared" si="9"/>
        <v>500</v>
      </c>
      <c r="D88" s="84">
        <f>[1]ПВР_осн_деньги!F207</f>
        <v>100</v>
      </c>
      <c r="E88" s="85">
        <f>[1]ПВР_осн_деньги!G207</f>
        <v>150</v>
      </c>
      <c r="F88" s="85">
        <f>[1]ПВР_осн_деньги!H207</f>
        <v>150</v>
      </c>
      <c r="G88" s="86">
        <f>[1]ПВР_осн_деньги!I207</f>
        <v>100</v>
      </c>
      <c r="H88" s="173"/>
      <c r="I88" s="84">
        <f t="shared" si="10"/>
        <v>0</v>
      </c>
      <c r="J88" s="85">
        <f t="shared" si="10"/>
        <v>0</v>
      </c>
      <c r="K88" s="85">
        <f t="shared" si="10"/>
        <v>0</v>
      </c>
      <c r="L88" s="85">
        <f t="shared" si="10"/>
        <v>0</v>
      </c>
      <c r="M88" s="86">
        <f t="shared" si="11"/>
        <v>0</v>
      </c>
    </row>
    <row r="89" spans="1:13" ht="16.5" outlineLevel="1" thickBot="1" x14ac:dyDescent="0.3">
      <c r="A89" s="81">
        <v>10</v>
      </c>
      <c r="B89" s="82" t="s">
        <v>95</v>
      </c>
      <c r="C89" s="83">
        <f t="shared" si="9"/>
        <v>1000</v>
      </c>
      <c r="D89" s="84">
        <f>[1]ПВР_осн_деньги!F211</f>
        <v>200</v>
      </c>
      <c r="E89" s="85">
        <f>[1]ПВР_осн_деньги!G211</f>
        <v>300</v>
      </c>
      <c r="F89" s="85">
        <f>[1]ПВР_осн_деньги!H211</f>
        <v>300</v>
      </c>
      <c r="G89" s="86">
        <f>[1]ПВР_осн_деньги!I211</f>
        <v>200</v>
      </c>
      <c r="H89" s="173"/>
      <c r="I89" s="84">
        <f t="shared" si="10"/>
        <v>0</v>
      </c>
      <c r="J89" s="85">
        <f t="shared" si="10"/>
        <v>0</v>
      </c>
      <c r="K89" s="85">
        <f t="shared" si="10"/>
        <v>0</v>
      </c>
      <c r="L89" s="85">
        <f t="shared" si="10"/>
        <v>0</v>
      </c>
      <c r="M89" s="86">
        <f t="shared" si="11"/>
        <v>0</v>
      </c>
    </row>
    <row r="90" spans="1:13" ht="16.5" outlineLevel="1" thickBot="1" x14ac:dyDescent="0.3">
      <c r="A90" s="81">
        <v>11</v>
      </c>
      <c r="B90" s="82" t="s">
        <v>96</v>
      </c>
      <c r="C90" s="83">
        <f t="shared" si="9"/>
        <v>1000</v>
      </c>
      <c r="D90" s="84">
        <f>[1]ПВР_осн_деньги!F215</f>
        <v>200</v>
      </c>
      <c r="E90" s="85">
        <f>[1]ПВР_осн_деньги!G215</f>
        <v>300</v>
      </c>
      <c r="F90" s="85">
        <f>[1]ПВР_осн_деньги!H215</f>
        <v>300</v>
      </c>
      <c r="G90" s="86">
        <f>[1]ПВР_осн_деньги!I215</f>
        <v>200</v>
      </c>
      <c r="H90" s="173"/>
      <c r="I90" s="84">
        <f t="shared" si="10"/>
        <v>0</v>
      </c>
      <c r="J90" s="85">
        <f t="shared" si="10"/>
        <v>0</v>
      </c>
      <c r="K90" s="85">
        <f t="shared" si="10"/>
        <v>0</v>
      </c>
      <c r="L90" s="85">
        <f t="shared" si="10"/>
        <v>0</v>
      </c>
      <c r="M90" s="86">
        <f t="shared" si="11"/>
        <v>0</v>
      </c>
    </row>
    <row r="91" spans="1:13" ht="16.5" outlineLevel="1" thickBot="1" x14ac:dyDescent="0.3">
      <c r="A91" s="81">
        <v>12</v>
      </c>
      <c r="B91" s="82" t="s">
        <v>97</v>
      </c>
      <c r="C91" s="83">
        <f t="shared" si="9"/>
        <v>1000</v>
      </c>
      <c r="D91" s="84">
        <f>[1]ПВР_осн_деньги!F219</f>
        <v>200</v>
      </c>
      <c r="E91" s="85">
        <f>[1]ПВР_осн_деньги!G219</f>
        <v>300</v>
      </c>
      <c r="F91" s="85">
        <f>[1]ПВР_осн_деньги!H219</f>
        <v>300</v>
      </c>
      <c r="G91" s="86">
        <f>[1]ПВР_осн_деньги!I219</f>
        <v>200</v>
      </c>
      <c r="H91" s="173"/>
      <c r="I91" s="84">
        <f t="shared" si="10"/>
        <v>0</v>
      </c>
      <c r="J91" s="85">
        <f t="shared" si="10"/>
        <v>0</v>
      </c>
      <c r="K91" s="85">
        <f t="shared" si="10"/>
        <v>0</v>
      </c>
      <c r="L91" s="85">
        <f t="shared" si="10"/>
        <v>0</v>
      </c>
      <c r="M91" s="86">
        <f t="shared" si="11"/>
        <v>0</v>
      </c>
    </row>
    <row r="92" spans="1:13" ht="16.5" outlineLevel="1" thickBot="1" x14ac:dyDescent="0.3">
      <c r="A92" s="81">
        <v>13</v>
      </c>
      <c r="B92" s="82" t="s">
        <v>98</v>
      </c>
      <c r="C92" s="83">
        <f t="shared" si="9"/>
        <v>1500</v>
      </c>
      <c r="D92" s="84">
        <f>[1]ПВР_осн_деньги!F223</f>
        <v>300</v>
      </c>
      <c r="E92" s="85">
        <f>[1]ПВР_осн_деньги!G223</f>
        <v>450</v>
      </c>
      <c r="F92" s="85">
        <f>[1]ПВР_осн_деньги!H223</f>
        <v>450</v>
      </c>
      <c r="G92" s="86">
        <f>[1]ПВР_осн_деньги!I223</f>
        <v>300</v>
      </c>
      <c r="H92" s="173"/>
      <c r="I92" s="84">
        <f t="shared" si="10"/>
        <v>0</v>
      </c>
      <c r="J92" s="85">
        <f t="shared" si="10"/>
        <v>0</v>
      </c>
      <c r="K92" s="85">
        <f t="shared" si="10"/>
        <v>0</v>
      </c>
      <c r="L92" s="85">
        <f t="shared" si="10"/>
        <v>0</v>
      </c>
      <c r="M92" s="86">
        <f t="shared" si="11"/>
        <v>0</v>
      </c>
    </row>
    <row r="93" spans="1:13" ht="16.5" outlineLevel="1" thickBot="1" x14ac:dyDescent="0.3">
      <c r="A93" s="81">
        <v>14</v>
      </c>
      <c r="B93" s="82" t="s">
        <v>99</v>
      </c>
      <c r="C93" s="83">
        <f t="shared" si="9"/>
        <v>5856</v>
      </c>
      <c r="D93" s="84">
        <f>[1]ПВР_осн_деньги!F227</f>
        <v>1171</v>
      </c>
      <c r="E93" s="85">
        <f>[1]ПВР_осн_деньги!G227</f>
        <v>1757</v>
      </c>
      <c r="F93" s="85">
        <f>[1]ПВР_осн_деньги!H227</f>
        <v>1757</v>
      </c>
      <c r="G93" s="86">
        <f>[1]ПВР_осн_деньги!I227</f>
        <v>1171</v>
      </c>
      <c r="H93" s="173"/>
      <c r="I93" s="84">
        <f t="shared" si="10"/>
        <v>0</v>
      </c>
      <c r="J93" s="85">
        <f t="shared" si="10"/>
        <v>0</v>
      </c>
      <c r="K93" s="85">
        <f t="shared" si="10"/>
        <v>0</v>
      </c>
      <c r="L93" s="85">
        <f t="shared" si="10"/>
        <v>0</v>
      </c>
      <c r="M93" s="86">
        <f t="shared" si="11"/>
        <v>0</v>
      </c>
    </row>
    <row r="94" spans="1:13" ht="16.5" outlineLevel="1" thickBot="1" x14ac:dyDescent="0.3">
      <c r="A94" s="81">
        <v>15</v>
      </c>
      <c r="B94" s="82" t="s">
        <v>100</v>
      </c>
      <c r="C94" s="83">
        <f t="shared" si="9"/>
        <v>1624</v>
      </c>
      <c r="D94" s="84">
        <f>[1]ПВР_осн_деньги!F231</f>
        <v>325</v>
      </c>
      <c r="E94" s="85">
        <f>[1]ПВР_осн_деньги!G231</f>
        <v>487</v>
      </c>
      <c r="F94" s="85">
        <f>[1]ПВР_осн_деньги!H231</f>
        <v>487</v>
      </c>
      <c r="G94" s="86">
        <f>[1]ПВР_осн_деньги!I231</f>
        <v>325</v>
      </c>
      <c r="H94" s="173"/>
      <c r="I94" s="84">
        <f t="shared" si="10"/>
        <v>0</v>
      </c>
      <c r="J94" s="85">
        <f t="shared" si="10"/>
        <v>0</v>
      </c>
      <c r="K94" s="85">
        <f t="shared" si="10"/>
        <v>0</v>
      </c>
      <c r="L94" s="85">
        <f t="shared" si="10"/>
        <v>0</v>
      </c>
      <c r="M94" s="86">
        <f t="shared" si="11"/>
        <v>0</v>
      </c>
    </row>
    <row r="95" spans="1:13" ht="16.5" outlineLevel="1" thickBot="1" x14ac:dyDescent="0.3">
      <c r="A95" s="81">
        <v>16</v>
      </c>
      <c r="B95" s="82" t="s">
        <v>101</v>
      </c>
      <c r="C95" s="83">
        <f t="shared" si="9"/>
        <v>500</v>
      </c>
      <c r="D95" s="84">
        <f>[1]ПВР_осн_деньги!F235</f>
        <v>100</v>
      </c>
      <c r="E95" s="85">
        <f>[1]ПВР_осн_деньги!G235</f>
        <v>150</v>
      </c>
      <c r="F95" s="85">
        <f>[1]ПВР_осн_деньги!H235</f>
        <v>150</v>
      </c>
      <c r="G95" s="86">
        <f>[1]ПВР_осн_деньги!I235</f>
        <v>100</v>
      </c>
      <c r="H95" s="173"/>
      <c r="I95" s="84">
        <f t="shared" si="10"/>
        <v>0</v>
      </c>
      <c r="J95" s="85">
        <f t="shared" si="10"/>
        <v>0</v>
      </c>
      <c r="K95" s="85">
        <f t="shared" si="10"/>
        <v>0</v>
      </c>
      <c r="L95" s="85">
        <f t="shared" si="10"/>
        <v>0</v>
      </c>
      <c r="M95" s="86">
        <f t="shared" si="11"/>
        <v>0</v>
      </c>
    </row>
    <row r="96" spans="1:13" ht="16.5" outlineLevel="1" thickBot="1" x14ac:dyDescent="0.3">
      <c r="A96" s="81">
        <v>17</v>
      </c>
      <c r="B96" s="82" t="s">
        <v>102</v>
      </c>
      <c r="C96" s="83">
        <f t="shared" si="9"/>
        <v>5940</v>
      </c>
      <c r="D96" s="84">
        <f>[1]ПВР_осн_деньги!F239</f>
        <v>1188</v>
      </c>
      <c r="E96" s="85">
        <f>[1]ПВР_осн_деньги!G239</f>
        <v>1782</v>
      </c>
      <c r="F96" s="85">
        <f>[1]ПВР_осн_деньги!H239</f>
        <v>1782</v>
      </c>
      <c r="G96" s="86">
        <f>[1]ПВР_осн_деньги!I239</f>
        <v>1188</v>
      </c>
      <c r="H96" s="173"/>
      <c r="I96" s="84">
        <f t="shared" si="10"/>
        <v>0</v>
      </c>
      <c r="J96" s="85">
        <f t="shared" si="10"/>
        <v>0</v>
      </c>
      <c r="K96" s="85">
        <f t="shared" si="10"/>
        <v>0</v>
      </c>
      <c r="L96" s="85">
        <f t="shared" si="10"/>
        <v>0</v>
      </c>
      <c r="M96" s="86">
        <f t="shared" si="11"/>
        <v>0</v>
      </c>
    </row>
    <row r="97" spans="1:16" ht="16.5" outlineLevel="1" thickBot="1" x14ac:dyDescent="0.3">
      <c r="A97" s="81">
        <v>18</v>
      </c>
      <c r="B97" s="82" t="s">
        <v>103</v>
      </c>
      <c r="C97" s="83">
        <f t="shared" si="9"/>
        <v>5304</v>
      </c>
      <c r="D97" s="84">
        <f>[1]ПВР_осн_деньги!F243</f>
        <v>1061</v>
      </c>
      <c r="E97" s="85">
        <f>[1]ПВР_осн_деньги!G243</f>
        <v>1591</v>
      </c>
      <c r="F97" s="85">
        <f>[1]ПВР_осн_деньги!H243</f>
        <v>1591</v>
      </c>
      <c r="G97" s="86">
        <f>[1]ПВР_осн_деньги!I243</f>
        <v>1061</v>
      </c>
      <c r="H97" s="173"/>
      <c r="I97" s="84">
        <f t="shared" si="10"/>
        <v>0</v>
      </c>
      <c r="J97" s="85">
        <f t="shared" si="10"/>
        <v>0</v>
      </c>
      <c r="K97" s="85">
        <f t="shared" si="10"/>
        <v>0</v>
      </c>
      <c r="L97" s="85">
        <f t="shared" si="10"/>
        <v>0</v>
      </c>
      <c r="M97" s="86">
        <f t="shared" si="11"/>
        <v>0</v>
      </c>
    </row>
    <row r="98" spans="1:16" ht="16.5" outlineLevel="1" thickBot="1" x14ac:dyDescent="0.3">
      <c r="A98" s="81">
        <v>19</v>
      </c>
      <c r="B98" s="82" t="s">
        <v>104</v>
      </c>
      <c r="C98" s="83">
        <f t="shared" si="9"/>
        <v>250</v>
      </c>
      <c r="D98" s="84">
        <f>[1]ПВР_осн_деньги!F247</f>
        <v>50</v>
      </c>
      <c r="E98" s="85">
        <f>[1]ПВР_осн_деньги!G247</f>
        <v>75</v>
      </c>
      <c r="F98" s="85">
        <f>[1]ПВР_осн_деньги!H247</f>
        <v>75</v>
      </c>
      <c r="G98" s="86">
        <f>[1]ПВР_осн_деньги!I247</f>
        <v>50</v>
      </c>
      <c r="H98" s="173"/>
      <c r="I98" s="84">
        <f t="shared" si="10"/>
        <v>0</v>
      </c>
      <c r="J98" s="85">
        <f t="shared" si="10"/>
        <v>0</v>
      </c>
      <c r="K98" s="85">
        <f t="shared" si="10"/>
        <v>0</v>
      </c>
      <c r="L98" s="85">
        <f t="shared" si="10"/>
        <v>0</v>
      </c>
      <c r="M98" s="86">
        <f t="shared" si="11"/>
        <v>0</v>
      </c>
    </row>
    <row r="99" spans="1:16" ht="16.5" outlineLevel="1" thickBot="1" x14ac:dyDescent="0.3">
      <c r="A99" s="81">
        <v>20</v>
      </c>
      <c r="B99" s="82" t="s">
        <v>105</v>
      </c>
      <c r="C99" s="83">
        <f t="shared" si="9"/>
        <v>250</v>
      </c>
      <c r="D99" s="84">
        <f>[1]ПВР_осн_деньги!F251</f>
        <v>50</v>
      </c>
      <c r="E99" s="85">
        <f>[1]ПВР_осн_деньги!G251</f>
        <v>75</v>
      </c>
      <c r="F99" s="85">
        <f>[1]ПВР_осн_деньги!H251</f>
        <v>75</v>
      </c>
      <c r="G99" s="86">
        <f>[1]ПВР_осн_деньги!I251</f>
        <v>50</v>
      </c>
      <c r="H99" s="173"/>
      <c r="I99" s="84">
        <f t="shared" si="10"/>
        <v>0</v>
      </c>
      <c r="J99" s="85">
        <f t="shared" si="10"/>
        <v>0</v>
      </c>
      <c r="K99" s="85">
        <f t="shared" si="10"/>
        <v>0</v>
      </c>
      <c r="L99" s="85">
        <f t="shared" si="10"/>
        <v>0</v>
      </c>
      <c r="M99" s="86">
        <f t="shared" si="11"/>
        <v>0</v>
      </c>
    </row>
    <row r="100" spans="1:16" ht="16.5" outlineLevel="1" thickBot="1" x14ac:dyDescent="0.3">
      <c r="A100" s="81">
        <v>21</v>
      </c>
      <c r="B100" s="82" t="s">
        <v>106</v>
      </c>
      <c r="C100" s="83">
        <f t="shared" si="9"/>
        <v>1500</v>
      </c>
      <c r="D100" s="84">
        <f>[1]ПВР_осн_деньги!F255</f>
        <v>300</v>
      </c>
      <c r="E100" s="85">
        <f>[1]ПВР_осн_деньги!G255</f>
        <v>450</v>
      </c>
      <c r="F100" s="85">
        <f>[1]ПВР_осн_деньги!H255</f>
        <v>450</v>
      </c>
      <c r="G100" s="86">
        <f>[1]ПВР_осн_деньги!I255</f>
        <v>300</v>
      </c>
      <c r="H100" s="173"/>
      <c r="I100" s="84">
        <f t="shared" si="10"/>
        <v>0</v>
      </c>
      <c r="J100" s="85">
        <f t="shared" si="10"/>
        <v>0</v>
      </c>
      <c r="K100" s="85">
        <f t="shared" si="10"/>
        <v>0</v>
      </c>
      <c r="L100" s="85">
        <f t="shared" si="10"/>
        <v>0</v>
      </c>
      <c r="M100" s="86">
        <f t="shared" si="11"/>
        <v>0</v>
      </c>
    </row>
    <row r="101" spans="1:16" ht="16.5" outlineLevel="1" thickBot="1" x14ac:dyDescent="0.3">
      <c r="A101" s="81">
        <v>22</v>
      </c>
      <c r="B101" s="82" t="s">
        <v>107</v>
      </c>
      <c r="C101" s="83">
        <f t="shared" si="9"/>
        <v>1000</v>
      </c>
      <c r="D101" s="84">
        <f>[1]ПВР_осн_деньги!F259</f>
        <v>200</v>
      </c>
      <c r="E101" s="85">
        <f>[1]ПВР_осн_деньги!G259</f>
        <v>300</v>
      </c>
      <c r="F101" s="85">
        <f>[1]ПВР_осн_деньги!H259</f>
        <v>300</v>
      </c>
      <c r="G101" s="86">
        <f>[1]ПВР_осн_деньги!I259</f>
        <v>200</v>
      </c>
      <c r="H101" s="173"/>
      <c r="I101" s="84">
        <f t="shared" si="10"/>
        <v>0</v>
      </c>
      <c r="J101" s="85">
        <f t="shared" si="10"/>
        <v>0</v>
      </c>
      <c r="K101" s="85">
        <f t="shared" si="10"/>
        <v>0</v>
      </c>
      <c r="L101" s="85">
        <f t="shared" si="10"/>
        <v>0</v>
      </c>
      <c r="M101" s="86">
        <f t="shared" si="11"/>
        <v>0</v>
      </c>
    </row>
    <row r="102" spans="1:16" ht="16.5" outlineLevel="1" thickBot="1" x14ac:dyDescent="0.3">
      <c r="A102" s="81">
        <v>23</v>
      </c>
      <c r="B102" s="82" t="s">
        <v>108</v>
      </c>
      <c r="C102" s="83">
        <f t="shared" si="9"/>
        <v>1840</v>
      </c>
      <c r="D102" s="84">
        <f>[1]ПВР_осн_деньги!F263</f>
        <v>368</v>
      </c>
      <c r="E102" s="85">
        <f>[1]ПВР_осн_деньги!G263</f>
        <v>552</v>
      </c>
      <c r="F102" s="85">
        <f>[1]ПВР_осн_деньги!H263</f>
        <v>552</v>
      </c>
      <c r="G102" s="86">
        <f>[1]ПВР_осн_деньги!I263</f>
        <v>368</v>
      </c>
      <c r="H102" s="173"/>
      <c r="I102" s="84">
        <f t="shared" si="10"/>
        <v>0</v>
      </c>
      <c r="J102" s="85">
        <f t="shared" si="10"/>
        <v>0</v>
      </c>
      <c r="K102" s="85">
        <f t="shared" si="10"/>
        <v>0</v>
      </c>
      <c r="L102" s="85">
        <f t="shared" si="10"/>
        <v>0</v>
      </c>
      <c r="M102" s="86">
        <f t="shared" si="11"/>
        <v>0</v>
      </c>
    </row>
    <row r="103" spans="1:16" ht="16.5" outlineLevel="1" thickBot="1" x14ac:dyDescent="0.3">
      <c r="A103" s="81">
        <v>24</v>
      </c>
      <c r="B103" s="82" t="s">
        <v>109</v>
      </c>
      <c r="C103" s="83">
        <f t="shared" si="9"/>
        <v>750</v>
      </c>
      <c r="D103" s="84">
        <f>[1]ПВР_осн_деньги!F267</f>
        <v>150</v>
      </c>
      <c r="E103" s="85">
        <f>[1]ПВР_осн_деньги!G267</f>
        <v>225</v>
      </c>
      <c r="F103" s="85">
        <f>[1]ПВР_осн_деньги!H267</f>
        <v>225</v>
      </c>
      <c r="G103" s="86">
        <f>[1]ПВР_осн_деньги!I267</f>
        <v>150</v>
      </c>
      <c r="H103" s="173"/>
      <c r="I103" s="84">
        <f t="shared" si="10"/>
        <v>0</v>
      </c>
      <c r="J103" s="85">
        <f t="shared" si="10"/>
        <v>0</v>
      </c>
      <c r="K103" s="85">
        <f t="shared" si="10"/>
        <v>0</v>
      </c>
      <c r="L103" s="85">
        <f t="shared" si="10"/>
        <v>0</v>
      </c>
      <c r="M103" s="86">
        <f t="shared" si="11"/>
        <v>0</v>
      </c>
    </row>
    <row r="104" spans="1:16" ht="16.5" outlineLevel="1" thickBot="1" x14ac:dyDescent="0.3">
      <c r="A104" s="81">
        <v>25</v>
      </c>
      <c r="B104" s="82" t="s">
        <v>110</v>
      </c>
      <c r="C104" s="83">
        <f t="shared" si="9"/>
        <v>1600</v>
      </c>
      <c r="D104" s="84">
        <f>[1]ПВР_осн_деньги!F271</f>
        <v>320</v>
      </c>
      <c r="E104" s="85">
        <f>[1]ПВР_осн_деньги!G271</f>
        <v>480</v>
      </c>
      <c r="F104" s="85">
        <f>[1]ПВР_осн_деньги!H271</f>
        <v>480</v>
      </c>
      <c r="G104" s="86">
        <f>[1]ПВР_осн_деньги!I271</f>
        <v>320</v>
      </c>
      <c r="H104" s="173"/>
      <c r="I104" s="84">
        <f t="shared" si="10"/>
        <v>0</v>
      </c>
      <c r="J104" s="85">
        <f t="shared" si="10"/>
        <v>0</v>
      </c>
      <c r="K104" s="85">
        <f t="shared" si="10"/>
        <v>0</v>
      </c>
      <c r="L104" s="85">
        <f t="shared" si="10"/>
        <v>0</v>
      </c>
      <c r="M104" s="86">
        <f t="shared" si="11"/>
        <v>0</v>
      </c>
    </row>
    <row r="105" spans="1:16" ht="16.5" outlineLevel="1" thickBot="1" x14ac:dyDescent="0.3">
      <c r="A105" s="81">
        <v>26</v>
      </c>
      <c r="B105" s="82" t="s">
        <v>111</v>
      </c>
      <c r="C105" s="83">
        <f t="shared" si="9"/>
        <v>1690</v>
      </c>
      <c r="D105" s="84">
        <f>[1]ПВР_осн_деньги!F275</f>
        <v>338</v>
      </c>
      <c r="E105" s="85">
        <f>[1]ПВР_осн_деньги!G275</f>
        <v>507</v>
      </c>
      <c r="F105" s="85">
        <f>[1]ПВР_осн_деньги!H275</f>
        <v>507</v>
      </c>
      <c r="G105" s="86">
        <f>[1]ПВР_осн_деньги!I275</f>
        <v>338</v>
      </c>
      <c r="H105" s="173"/>
      <c r="I105" s="84">
        <f t="shared" si="10"/>
        <v>0</v>
      </c>
      <c r="J105" s="85">
        <f t="shared" si="10"/>
        <v>0</v>
      </c>
      <c r="K105" s="85">
        <f t="shared" si="10"/>
        <v>0</v>
      </c>
      <c r="L105" s="85">
        <f t="shared" si="10"/>
        <v>0</v>
      </c>
      <c r="M105" s="86">
        <f t="shared" si="11"/>
        <v>0</v>
      </c>
    </row>
    <row r="106" spans="1:16" ht="16.5" outlineLevel="1" thickBot="1" x14ac:dyDescent="0.3">
      <c r="A106" s="81">
        <v>27</v>
      </c>
      <c r="B106" s="82" t="s">
        <v>112</v>
      </c>
      <c r="C106" s="83">
        <f t="shared" si="9"/>
        <v>350</v>
      </c>
      <c r="D106" s="84">
        <f>[1]ПВР_осн_деньги!F279</f>
        <v>70</v>
      </c>
      <c r="E106" s="85">
        <f>[1]ПВР_осн_деньги!G279</f>
        <v>105</v>
      </c>
      <c r="F106" s="85">
        <f>[1]ПВР_осн_деньги!H279</f>
        <v>105</v>
      </c>
      <c r="G106" s="86">
        <f>[1]ПВР_осн_деньги!I279</f>
        <v>70</v>
      </c>
      <c r="H106" s="173"/>
      <c r="I106" s="84">
        <f t="shared" si="10"/>
        <v>0</v>
      </c>
      <c r="J106" s="85">
        <f t="shared" si="10"/>
        <v>0</v>
      </c>
      <c r="K106" s="85">
        <f t="shared" si="10"/>
        <v>0</v>
      </c>
      <c r="L106" s="85">
        <f t="shared" si="10"/>
        <v>0</v>
      </c>
      <c r="M106" s="86">
        <f t="shared" si="11"/>
        <v>0</v>
      </c>
    </row>
    <row r="107" spans="1:16" ht="16.5" outlineLevel="1" thickBot="1" x14ac:dyDescent="0.3">
      <c r="A107" s="81">
        <v>28</v>
      </c>
      <c r="B107" s="82" t="s">
        <v>113</v>
      </c>
      <c r="C107" s="83">
        <f t="shared" si="9"/>
        <v>1600</v>
      </c>
      <c r="D107" s="84">
        <f>[1]ПВР_осн_деньги!F283</f>
        <v>320</v>
      </c>
      <c r="E107" s="85">
        <f>[1]ПВР_осн_деньги!G283</f>
        <v>480</v>
      </c>
      <c r="F107" s="85">
        <f>[1]ПВР_осн_деньги!H283</f>
        <v>480</v>
      </c>
      <c r="G107" s="86">
        <f>[1]ПВР_осн_деньги!I283</f>
        <v>320</v>
      </c>
      <c r="H107" s="173"/>
      <c r="I107" s="84">
        <f t="shared" si="10"/>
        <v>0</v>
      </c>
      <c r="J107" s="85">
        <f t="shared" si="10"/>
        <v>0</v>
      </c>
      <c r="K107" s="85">
        <f t="shared" si="10"/>
        <v>0</v>
      </c>
      <c r="L107" s="85">
        <f t="shared" si="10"/>
        <v>0</v>
      </c>
      <c r="M107" s="86">
        <f t="shared" si="11"/>
        <v>0</v>
      </c>
    </row>
    <row r="108" spans="1:16" ht="16.5" outlineLevel="1" thickBot="1" x14ac:dyDescent="0.3">
      <c r="A108" s="153">
        <v>29</v>
      </c>
      <c r="B108" s="154" t="s">
        <v>114</v>
      </c>
      <c r="C108" s="174">
        <f t="shared" si="9"/>
        <v>350</v>
      </c>
      <c r="D108" s="90">
        <f>[1]ПВР_осн_деньги!F287</f>
        <v>70</v>
      </c>
      <c r="E108" s="91">
        <f>[1]ПВР_осн_деньги!G287</f>
        <v>105</v>
      </c>
      <c r="F108" s="91">
        <f>[1]ПВР_осн_деньги!H287</f>
        <v>105</v>
      </c>
      <c r="G108" s="92">
        <f>[1]ПВР_осн_деньги!I287</f>
        <v>70</v>
      </c>
      <c r="H108" s="173"/>
      <c r="I108" s="90">
        <f t="shared" si="10"/>
        <v>0</v>
      </c>
      <c r="J108" s="91">
        <f t="shared" si="10"/>
        <v>0</v>
      </c>
      <c r="K108" s="91">
        <f t="shared" si="10"/>
        <v>0</v>
      </c>
      <c r="L108" s="91">
        <f t="shared" si="10"/>
        <v>0</v>
      </c>
      <c r="M108" s="92">
        <f t="shared" si="11"/>
        <v>0</v>
      </c>
    </row>
    <row r="109" spans="1:16" s="4" customFormat="1" ht="35.25" customHeight="1" thickBot="1" x14ac:dyDescent="0.3">
      <c r="A109" s="335"/>
      <c r="B109" s="379" t="s">
        <v>115</v>
      </c>
      <c r="C109" s="380"/>
      <c r="D109" s="380"/>
      <c r="E109" s="380"/>
      <c r="F109" s="380"/>
      <c r="G109" s="381"/>
      <c r="H109" s="175" t="s">
        <v>116</v>
      </c>
      <c r="I109" s="176">
        <f>I74+I50+I31+I17</f>
        <v>165</v>
      </c>
      <c r="J109" s="177">
        <f>J74+J50+J31+J17</f>
        <v>246</v>
      </c>
      <c r="K109" s="177">
        <f>K74+K50+K31+K17</f>
        <v>246</v>
      </c>
      <c r="L109" s="177">
        <f>L74+L50+L31+L17</f>
        <v>164</v>
      </c>
      <c r="M109" s="178">
        <f t="shared" si="11"/>
        <v>821</v>
      </c>
      <c r="O109" s="323"/>
      <c r="P109" s="322"/>
    </row>
    <row r="110" spans="1:16" s="4" customFormat="1" ht="35.25" customHeight="1" thickBot="1" x14ac:dyDescent="0.3">
      <c r="A110" s="335"/>
      <c r="B110" s="379"/>
      <c r="C110" s="380"/>
      <c r="D110" s="380"/>
      <c r="E110" s="380"/>
      <c r="F110" s="380"/>
      <c r="G110" s="381"/>
      <c r="H110" s="179" t="s">
        <v>117</v>
      </c>
      <c r="I110" s="54">
        <f>I18+I34+I51+I77</f>
        <v>0</v>
      </c>
      <c r="J110" s="55">
        <f>J18+J34+J51+J77</f>
        <v>0</v>
      </c>
      <c r="K110" s="55">
        <f>K18+K34+K51+K77</f>
        <v>0</v>
      </c>
      <c r="L110" s="55">
        <f>L18+L34+L51+L77</f>
        <v>0</v>
      </c>
      <c r="M110" s="56">
        <f t="shared" si="11"/>
        <v>0</v>
      </c>
      <c r="O110" s="323"/>
      <c r="P110" s="322"/>
    </row>
    <row r="111" spans="1:16" s="4" customFormat="1" ht="35.25" customHeight="1" thickBot="1" x14ac:dyDescent="0.3">
      <c r="A111" s="335"/>
      <c r="B111" s="379"/>
      <c r="C111" s="380"/>
      <c r="D111" s="380"/>
      <c r="E111" s="380"/>
      <c r="F111" s="380"/>
      <c r="G111" s="381"/>
      <c r="H111" s="180" t="s">
        <v>118</v>
      </c>
      <c r="I111" s="181">
        <f>D78+D52+D35+D19</f>
        <v>10257</v>
      </c>
      <c r="J111" s="182">
        <f>E78+E52+E35+E19</f>
        <v>15386</v>
      </c>
      <c r="K111" s="182">
        <f>F78+F52+F35+F19</f>
        <v>15386</v>
      </c>
      <c r="L111" s="182">
        <f>G78+G52+G35+G19</f>
        <v>10253</v>
      </c>
      <c r="M111" s="183">
        <f t="shared" si="11"/>
        <v>51282</v>
      </c>
      <c r="O111" s="323"/>
      <c r="P111" s="322"/>
    </row>
    <row r="112" spans="1:16" s="4" customFormat="1" ht="35.25" customHeight="1" thickBot="1" x14ac:dyDescent="0.3">
      <c r="A112" s="335"/>
      <c r="B112" s="379"/>
      <c r="C112" s="380"/>
      <c r="D112" s="380"/>
      <c r="E112" s="380"/>
      <c r="F112" s="380"/>
      <c r="G112" s="381"/>
      <c r="H112" s="179" t="s">
        <v>119</v>
      </c>
      <c r="I112" s="54">
        <f>I20+I36+I53+I79</f>
        <v>0</v>
      </c>
      <c r="J112" s="55">
        <f>J20+J36+J53+J79</f>
        <v>0</v>
      </c>
      <c r="K112" s="55">
        <f>K20+K36+K53+K79</f>
        <v>0</v>
      </c>
      <c r="L112" s="55">
        <f>L20+L36+L53+L79</f>
        <v>0</v>
      </c>
      <c r="M112" s="56">
        <f t="shared" si="11"/>
        <v>0</v>
      </c>
      <c r="O112" s="323"/>
      <c r="P112" s="322"/>
    </row>
    <row r="113" spans="1:16" s="4" customFormat="1" ht="31.5" customHeight="1" thickBot="1" x14ac:dyDescent="0.3">
      <c r="A113" s="336"/>
      <c r="B113" s="382"/>
      <c r="C113" s="383"/>
      <c r="D113" s="383"/>
      <c r="E113" s="383"/>
      <c r="F113" s="383"/>
      <c r="G113" s="384"/>
      <c r="H113" s="175" t="s">
        <v>120</v>
      </c>
      <c r="I113" s="184">
        <f>I112+I110</f>
        <v>0</v>
      </c>
      <c r="J113" s="166">
        <f>J112+J110</f>
        <v>0</v>
      </c>
      <c r="K113" s="166">
        <f>K112+K110</f>
        <v>0</v>
      </c>
      <c r="L113" s="166">
        <f>L112+L110</f>
        <v>0</v>
      </c>
      <c r="M113" s="167">
        <f t="shared" si="11"/>
        <v>0</v>
      </c>
      <c r="N113" s="28"/>
      <c r="O113" s="324"/>
      <c r="P113" s="3"/>
    </row>
    <row r="114" spans="1:16" x14ac:dyDescent="0.25">
      <c r="C114" s="10"/>
      <c r="D114" s="10"/>
      <c r="E114" s="10"/>
      <c r="F114" s="10"/>
      <c r="G114" s="10"/>
      <c r="I114" s="19"/>
      <c r="J114" s="19"/>
      <c r="K114" s="19"/>
      <c r="L114" s="19"/>
      <c r="M114" s="19"/>
    </row>
    <row r="115" spans="1:16" s="4" customFormat="1" ht="31.5" customHeight="1" x14ac:dyDescent="0.25">
      <c r="A115" s="7"/>
      <c r="B115" s="414" t="s">
        <v>162</v>
      </c>
      <c r="C115" s="414"/>
      <c r="D115" s="414"/>
      <c r="E115" s="414"/>
      <c r="F115" s="414"/>
      <c r="G115" s="414"/>
      <c r="H115" s="414"/>
      <c r="I115" s="303"/>
      <c r="J115" s="303"/>
      <c r="K115" s="303"/>
      <c r="L115" s="303"/>
      <c r="M115" s="303"/>
    </row>
    <row r="116" spans="1:16" s="4" customFormat="1" ht="79.5" customHeight="1" x14ac:dyDescent="0.25">
      <c r="A116" s="7"/>
      <c r="B116" s="349" t="s">
        <v>16</v>
      </c>
      <c r="C116" s="349"/>
      <c r="D116" s="349"/>
      <c r="E116" s="349"/>
      <c r="F116" s="349"/>
      <c r="G116" s="349"/>
      <c r="H116" s="349"/>
      <c r="I116" s="349"/>
      <c r="J116" s="349"/>
      <c r="K116" s="349"/>
      <c r="L116" s="349"/>
      <c r="M116" s="349"/>
    </row>
    <row r="117" spans="1:16" ht="24" customHeight="1" x14ac:dyDescent="0.25">
      <c r="A117" s="1"/>
      <c r="B117" s="385" t="s">
        <v>17</v>
      </c>
      <c r="C117" s="385"/>
      <c r="D117" s="385"/>
      <c r="E117" s="385"/>
      <c r="F117" s="385"/>
      <c r="G117" s="385"/>
      <c r="H117" s="385"/>
      <c r="I117" s="385"/>
      <c r="J117" s="385"/>
      <c r="K117" s="385"/>
      <c r="L117" s="385"/>
      <c r="M117" s="385"/>
    </row>
    <row r="118" spans="1:16" s="8" customFormat="1" ht="75.75" customHeight="1" x14ac:dyDescent="0.25">
      <c r="A118" s="1"/>
      <c r="B118" s="349" t="s">
        <v>137</v>
      </c>
      <c r="C118" s="349"/>
      <c r="D118" s="349"/>
      <c r="E118" s="349"/>
      <c r="F118" s="349"/>
      <c r="G118" s="349"/>
      <c r="H118" s="349"/>
      <c r="I118" s="349"/>
      <c r="J118" s="349"/>
      <c r="K118" s="349"/>
      <c r="L118" s="349"/>
      <c r="M118" s="349"/>
    </row>
    <row r="119" spans="1:16" ht="28.5" customHeight="1" x14ac:dyDescent="0.25">
      <c r="A119" s="1"/>
      <c r="B119" s="349" t="s">
        <v>18</v>
      </c>
      <c r="C119" s="349"/>
      <c r="D119" s="349"/>
      <c r="E119" s="349"/>
      <c r="F119" s="349"/>
      <c r="G119" s="349"/>
      <c r="H119" s="349"/>
      <c r="I119" s="349"/>
      <c r="J119" s="349"/>
      <c r="K119" s="349"/>
      <c r="L119" s="349"/>
      <c r="M119" s="349"/>
    </row>
    <row r="120" spans="1:16" ht="41.25" customHeight="1" x14ac:dyDescent="0.25">
      <c r="A120" s="1"/>
      <c r="B120" s="349" t="s">
        <v>138</v>
      </c>
      <c r="C120" s="349"/>
      <c r="D120" s="349"/>
      <c r="E120" s="349"/>
      <c r="F120" s="349"/>
      <c r="G120" s="349"/>
      <c r="H120" s="349"/>
      <c r="I120" s="349"/>
      <c r="J120" s="349"/>
      <c r="K120" s="349"/>
      <c r="L120" s="349"/>
      <c r="M120" s="349"/>
    </row>
    <row r="121" spans="1:16" ht="25.5" customHeight="1" x14ac:dyDescent="0.25">
      <c r="A121" s="3"/>
      <c r="B121" s="414" t="s">
        <v>187</v>
      </c>
      <c r="C121" s="414"/>
      <c r="D121" s="414"/>
      <c r="E121" s="414"/>
      <c r="F121" s="414"/>
      <c r="G121" s="414"/>
      <c r="H121" s="414"/>
      <c r="I121" s="414"/>
      <c r="J121" s="414"/>
      <c r="K121" s="414"/>
      <c r="L121" s="414"/>
      <c r="M121" s="414"/>
    </row>
    <row r="122" spans="1:16" ht="39" customHeight="1" x14ac:dyDescent="0.25">
      <c r="A122" s="3"/>
      <c r="B122" s="349" t="s">
        <v>188</v>
      </c>
      <c r="C122" s="349"/>
      <c r="D122" s="349"/>
      <c r="E122" s="349"/>
      <c r="F122" s="349"/>
      <c r="G122" s="349"/>
      <c r="H122" s="349"/>
      <c r="I122" s="349"/>
      <c r="J122" s="349"/>
      <c r="K122" s="349"/>
      <c r="L122" s="349"/>
      <c r="M122" s="349"/>
    </row>
    <row r="123" spans="1:16" ht="39" customHeight="1" x14ac:dyDescent="0.25">
      <c r="A123" s="3"/>
      <c r="B123" s="349" t="s">
        <v>189</v>
      </c>
      <c r="C123" s="349"/>
      <c r="D123" s="349"/>
      <c r="E123" s="349"/>
      <c r="F123" s="349"/>
      <c r="G123" s="349"/>
      <c r="H123" s="349"/>
      <c r="I123" s="349"/>
      <c r="J123" s="349"/>
      <c r="K123" s="349"/>
      <c r="L123" s="349"/>
      <c r="M123" s="349"/>
    </row>
    <row r="124" spans="1:16" s="4" customFormat="1" ht="31.5" customHeight="1" x14ac:dyDescent="0.25">
      <c r="A124" s="7"/>
      <c r="B124" s="400" t="s">
        <v>19</v>
      </c>
      <c r="C124" s="400"/>
      <c r="D124" s="400"/>
      <c r="E124" s="400"/>
      <c r="F124" s="400"/>
      <c r="G124" s="400"/>
      <c r="H124" s="400"/>
      <c r="I124" s="400"/>
      <c r="J124" s="400"/>
      <c r="K124" s="400"/>
      <c r="L124" s="400"/>
      <c r="M124" s="400"/>
    </row>
    <row r="125" spans="1:16" s="9" customFormat="1" ht="18.75" x14ac:dyDescent="0.25">
      <c r="A125" s="24"/>
      <c r="B125" s="399" t="s">
        <v>20</v>
      </c>
      <c r="C125" s="399"/>
      <c r="D125" s="399"/>
      <c r="E125" s="399"/>
      <c r="F125" s="399"/>
      <c r="G125" s="399"/>
      <c r="H125" s="399"/>
      <c r="I125" s="399"/>
      <c r="J125" s="399"/>
      <c r="K125" s="399"/>
      <c r="L125" s="399"/>
      <c r="M125" s="399"/>
    </row>
    <row r="126" spans="1:16" s="9" customFormat="1" ht="24" customHeight="1" x14ac:dyDescent="0.25">
      <c r="A126" s="24"/>
      <c r="B126" s="398" t="s">
        <v>135</v>
      </c>
      <c r="C126" s="398"/>
      <c r="D126" s="398"/>
      <c r="E126" s="398"/>
      <c r="F126" s="398"/>
      <c r="G126" s="398"/>
      <c r="H126" s="398"/>
      <c r="I126" s="398"/>
      <c r="J126" s="398"/>
      <c r="K126" s="398"/>
      <c r="L126" s="398"/>
      <c r="M126" s="398"/>
    </row>
    <row r="127" spans="1:16" s="9" customFormat="1" ht="48.75" customHeight="1" x14ac:dyDescent="0.25">
      <c r="A127" s="24"/>
      <c r="B127" s="398" t="s">
        <v>136</v>
      </c>
      <c r="C127" s="398"/>
      <c r="D127" s="398"/>
      <c r="E127" s="398"/>
      <c r="F127" s="398"/>
      <c r="G127" s="398"/>
      <c r="H127" s="398"/>
      <c r="I127" s="398"/>
      <c r="J127" s="398"/>
      <c r="K127" s="398"/>
      <c r="L127" s="398"/>
      <c r="M127" s="398"/>
    </row>
    <row r="128" spans="1:16" s="9" customFormat="1" ht="39" customHeight="1" x14ac:dyDescent="0.25">
      <c r="A128" s="24"/>
      <c r="B128" s="398" t="s">
        <v>139</v>
      </c>
      <c r="C128" s="398"/>
      <c r="D128" s="398"/>
      <c r="E128" s="398"/>
      <c r="F128" s="398"/>
      <c r="G128" s="398"/>
      <c r="H128" s="398"/>
      <c r="I128" s="398"/>
      <c r="J128" s="398"/>
      <c r="K128" s="398"/>
      <c r="L128" s="398"/>
      <c r="M128" s="398"/>
    </row>
    <row r="129" spans="1:13" s="9" customFormat="1" ht="21.75" customHeight="1" thickBot="1" x14ac:dyDescent="0.3">
      <c r="A129" s="24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</row>
    <row r="130" spans="1:13" s="9" customFormat="1" ht="39" customHeight="1" x14ac:dyDescent="0.25">
      <c r="A130" s="24"/>
      <c r="B130" s="453" t="s">
        <v>144</v>
      </c>
      <c r="C130" s="454"/>
      <c r="D130" s="454"/>
      <c r="E130" s="454"/>
      <c r="F130" s="454"/>
      <c r="G130" s="454"/>
      <c r="H130" s="454" t="s">
        <v>145</v>
      </c>
      <c r="I130" s="457" t="s">
        <v>7</v>
      </c>
      <c r="J130" s="457"/>
      <c r="K130" s="457"/>
      <c r="L130" s="457"/>
      <c r="M130" s="401" t="s">
        <v>149</v>
      </c>
    </row>
    <row r="131" spans="1:13" s="9" customFormat="1" ht="39" customHeight="1" thickBot="1" x14ac:dyDescent="0.3">
      <c r="A131" s="24"/>
      <c r="B131" s="455"/>
      <c r="C131" s="456"/>
      <c r="D131" s="456"/>
      <c r="E131" s="456"/>
      <c r="F131" s="456"/>
      <c r="G131" s="456"/>
      <c r="H131" s="456"/>
      <c r="I131" s="308" t="s">
        <v>9</v>
      </c>
      <c r="J131" s="308" t="s">
        <v>10</v>
      </c>
      <c r="K131" s="308" t="s">
        <v>11</v>
      </c>
      <c r="L131" s="308" t="s">
        <v>12</v>
      </c>
      <c r="M131" s="402"/>
    </row>
    <row r="132" spans="1:13" s="9" customFormat="1" ht="39" customHeight="1" x14ac:dyDescent="0.25">
      <c r="A132" s="24"/>
      <c r="B132" s="445" t="s">
        <v>175</v>
      </c>
      <c r="C132" s="446"/>
      <c r="D132" s="446"/>
      <c r="E132" s="446"/>
      <c r="F132" s="446"/>
      <c r="G132" s="446"/>
      <c r="H132" s="305" t="s">
        <v>146</v>
      </c>
      <c r="I132" s="306">
        <v>97</v>
      </c>
      <c r="J132" s="306">
        <v>147</v>
      </c>
      <c r="K132" s="306">
        <v>147</v>
      </c>
      <c r="L132" s="306">
        <v>98</v>
      </c>
      <c r="M132" s="309">
        <v>489</v>
      </c>
    </row>
    <row r="133" spans="1:13" s="9" customFormat="1" ht="39" customHeight="1" thickBot="1" x14ac:dyDescent="0.3">
      <c r="A133" s="24"/>
      <c r="B133" s="447"/>
      <c r="C133" s="448"/>
      <c r="D133" s="448"/>
      <c r="E133" s="448"/>
      <c r="F133" s="448"/>
      <c r="G133" s="448"/>
      <c r="H133" s="307" t="s">
        <v>147</v>
      </c>
      <c r="I133" s="317"/>
      <c r="J133" s="317"/>
      <c r="K133" s="317"/>
      <c r="L133" s="317"/>
      <c r="M133" s="318"/>
    </row>
    <row r="134" spans="1:13" s="9" customFormat="1" ht="39" customHeight="1" x14ac:dyDescent="0.25">
      <c r="A134" s="24"/>
      <c r="B134" s="445" t="s">
        <v>176</v>
      </c>
      <c r="C134" s="446"/>
      <c r="D134" s="446"/>
      <c r="E134" s="446"/>
      <c r="F134" s="446"/>
      <c r="G134" s="446"/>
      <c r="H134" s="305" t="s">
        <v>146</v>
      </c>
      <c r="I134" s="306">
        <f>I109</f>
        <v>165</v>
      </c>
      <c r="J134" s="306">
        <f t="shared" ref="J134:L134" si="12">J109</f>
        <v>246</v>
      </c>
      <c r="K134" s="306">
        <f t="shared" si="12"/>
        <v>246</v>
      </c>
      <c r="L134" s="306">
        <f t="shared" si="12"/>
        <v>164</v>
      </c>
      <c r="M134" s="309">
        <f>SUM(I134:L134)</f>
        <v>821</v>
      </c>
    </row>
    <row r="135" spans="1:13" s="9" customFormat="1" ht="39" customHeight="1" thickBot="1" x14ac:dyDescent="0.3">
      <c r="A135" s="24"/>
      <c r="B135" s="447"/>
      <c r="C135" s="448"/>
      <c r="D135" s="448"/>
      <c r="E135" s="448"/>
      <c r="F135" s="448"/>
      <c r="G135" s="448"/>
      <c r="H135" s="307" t="s">
        <v>147</v>
      </c>
      <c r="I135" s="317"/>
      <c r="J135" s="317"/>
      <c r="K135" s="317"/>
      <c r="L135" s="317"/>
      <c r="M135" s="318"/>
    </row>
    <row r="136" spans="1:13" s="9" customFormat="1" ht="39" customHeight="1" x14ac:dyDescent="0.25">
      <c r="A136" s="24"/>
      <c r="B136" s="445" t="s">
        <v>177</v>
      </c>
      <c r="C136" s="446"/>
      <c r="D136" s="446"/>
      <c r="E136" s="446"/>
      <c r="F136" s="446"/>
      <c r="G136" s="446"/>
      <c r="H136" s="305" t="s">
        <v>148</v>
      </c>
      <c r="I136" s="306">
        <f>I111</f>
        <v>10257</v>
      </c>
      <c r="J136" s="306">
        <f t="shared" ref="J136:L136" si="13">J111</f>
        <v>15386</v>
      </c>
      <c r="K136" s="306">
        <f t="shared" si="13"/>
        <v>15386</v>
      </c>
      <c r="L136" s="306">
        <f t="shared" si="13"/>
        <v>10253</v>
      </c>
      <c r="M136" s="309">
        <f>SUM(I136:L136)</f>
        <v>51282</v>
      </c>
    </row>
    <row r="137" spans="1:13" s="9" customFormat="1" ht="39" customHeight="1" thickBot="1" x14ac:dyDescent="0.3">
      <c r="A137" s="24"/>
      <c r="B137" s="447"/>
      <c r="C137" s="448"/>
      <c r="D137" s="448"/>
      <c r="E137" s="448"/>
      <c r="F137" s="448"/>
      <c r="G137" s="448"/>
      <c r="H137" s="307" t="s">
        <v>147</v>
      </c>
      <c r="I137" s="317"/>
      <c r="J137" s="317"/>
      <c r="K137" s="317"/>
      <c r="L137" s="317"/>
      <c r="M137" s="318"/>
    </row>
    <row r="138" spans="1:13" s="9" customFormat="1" ht="39" customHeight="1" x14ac:dyDescent="0.25">
      <c r="A138" s="24"/>
      <c r="B138" s="449" t="s">
        <v>178</v>
      </c>
      <c r="C138" s="450"/>
      <c r="D138" s="450"/>
      <c r="E138" s="450"/>
      <c r="F138" s="450"/>
      <c r="G138" s="450"/>
      <c r="H138" s="305" t="s">
        <v>146</v>
      </c>
      <c r="I138" s="306"/>
      <c r="J138" s="306"/>
      <c r="K138" s="306"/>
      <c r="L138" s="306"/>
      <c r="M138" s="309"/>
    </row>
    <row r="139" spans="1:13" s="9" customFormat="1" ht="39" customHeight="1" thickBot="1" x14ac:dyDescent="0.3">
      <c r="A139" s="24"/>
      <c r="B139" s="451"/>
      <c r="C139" s="452"/>
      <c r="D139" s="452"/>
      <c r="E139" s="452"/>
      <c r="F139" s="452"/>
      <c r="G139" s="452"/>
      <c r="H139" s="307" t="s">
        <v>147</v>
      </c>
      <c r="I139" s="317"/>
      <c r="J139" s="317"/>
      <c r="K139" s="317"/>
      <c r="L139" s="317"/>
      <c r="M139" s="318"/>
    </row>
    <row r="140" spans="1:13" s="9" customFormat="1" ht="18.75" x14ac:dyDescent="0.25">
      <c r="A140" s="24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</row>
    <row r="141" spans="1:13" s="9" customFormat="1" ht="18.75" x14ac:dyDescent="0.25">
      <c r="A141" s="327"/>
      <c r="B141" s="486" t="s">
        <v>197</v>
      </c>
      <c r="C141" s="326"/>
      <c r="D141" s="326"/>
      <c r="E141" s="326"/>
      <c r="F141" s="326"/>
      <c r="G141" s="326"/>
      <c r="H141" s="326"/>
      <c r="I141" s="326"/>
      <c r="J141" s="326"/>
      <c r="K141" s="326"/>
      <c r="L141" s="326"/>
      <c r="M141" s="326"/>
    </row>
    <row r="142" spans="1:13" s="9" customFormat="1" ht="19.5" customHeight="1" x14ac:dyDescent="0.25">
      <c r="A142" s="327"/>
      <c r="B142" s="488" t="s">
        <v>198</v>
      </c>
      <c r="C142" s="488"/>
      <c r="D142" s="488"/>
      <c r="E142" s="488"/>
      <c r="F142" s="488"/>
      <c r="G142" s="488"/>
      <c r="H142" s="488"/>
      <c r="I142" s="488"/>
      <c r="J142" s="488"/>
      <c r="K142" s="488"/>
      <c r="L142" s="488"/>
      <c r="M142" s="488"/>
    </row>
    <row r="143" spans="1:13" s="9" customFormat="1" ht="21" customHeight="1" x14ac:dyDescent="0.25">
      <c r="A143" s="327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3" s="9" customFormat="1" ht="18.75" x14ac:dyDescent="0.25">
      <c r="A144" s="327"/>
      <c r="B144" s="483"/>
      <c r="C144" s="483"/>
      <c r="D144" s="483"/>
      <c r="E144" s="483"/>
      <c r="F144" s="483"/>
      <c r="G144" s="483"/>
      <c r="H144" s="483"/>
      <c r="I144" s="483"/>
      <c r="J144" s="483"/>
      <c r="K144" s="483"/>
      <c r="L144" s="483"/>
      <c r="M144" s="483"/>
    </row>
    <row r="145" spans="2:8" ht="42.75" customHeight="1" x14ac:dyDescent="0.25">
      <c r="B145" s="328" t="s">
        <v>152</v>
      </c>
      <c r="C145" s="328"/>
      <c r="D145" s="328"/>
      <c r="E145" s="328"/>
      <c r="F145" s="328"/>
      <c r="G145" s="328"/>
      <c r="H145" s="328"/>
    </row>
    <row r="146" spans="2:8" ht="42.75" customHeight="1" x14ac:dyDescent="0.25">
      <c r="B146" s="328" t="s">
        <v>150</v>
      </c>
      <c r="C146" s="328"/>
      <c r="D146" s="328"/>
      <c r="E146" s="328"/>
      <c r="F146" s="328"/>
      <c r="G146" s="328"/>
      <c r="H146" s="328"/>
    </row>
    <row r="147" spans="2:8" ht="42.75" customHeight="1" x14ac:dyDescent="0.25">
      <c r="B147" s="328" t="s">
        <v>153</v>
      </c>
      <c r="C147" s="328"/>
      <c r="D147" s="328"/>
      <c r="E147" s="328"/>
      <c r="F147" s="328"/>
      <c r="G147" s="328"/>
      <c r="H147" s="328"/>
    </row>
    <row r="148" spans="2:8" ht="23.25" customHeight="1" x14ac:dyDescent="0.25">
      <c r="B148" s="329" t="s">
        <v>154</v>
      </c>
      <c r="C148" s="329"/>
      <c r="D148" s="329"/>
      <c r="E148" s="3"/>
      <c r="F148" s="3"/>
      <c r="G148" s="321"/>
      <c r="H148" s="321"/>
    </row>
    <row r="149" spans="2:8" x14ac:dyDescent="0.25">
      <c r="B149" s="330" t="s">
        <v>151</v>
      </c>
      <c r="C149" s="330"/>
    </row>
  </sheetData>
  <mergeCells count="71">
    <mergeCell ref="B146:H146"/>
    <mergeCell ref="B147:H147"/>
    <mergeCell ref="B148:D148"/>
    <mergeCell ref="B149:C149"/>
    <mergeCell ref="B132:G133"/>
    <mergeCell ref="B134:G135"/>
    <mergeCell ref="B136:G137"/>
    <mergeCell ref="B138:G139"/>
    <mergeCell ref="B145:H145"/>
    <mergeCell ref="B142:M143"/>
    <mergeCell ref="B119:M119"/>
    <mergeCell ref="B120:M120"/>
    <mergeCell ref="B121:M121"/>
    <mergeCell ref="B122:M122"/>
    <mergeCell ref="B123:M123"/>
    <mergeCell ref="B130:G131"/>
    <mergeCell ref="H130:H131"/>
    <mergeCell ref="I130:L130"/>
    <mergeCell ref="M130:M131"/>
    <mergeCell ref="B124:M124"/>
    <mergeCell ref="B125:M125"/>
    <mergeCell ref="B126:M126"/>
    <mergeCell ref="B127:M127"/>
    <mergeCell ref="B128:M128"/>
    <mergeCell ref="A53:B53"/>
    <mergeCell ref="D53:G53"/>
    <mergeCell ref="A70:A78"/>
    <mergeCell ref="B70:B78"/>
    <mergeCell ref="C73:G73"/>
    <mergeCell ref="C75:G75"/>
    <mergeCell ref="C77:G77"/>
    <mergeCell ref="B115:H115"/>
    <mergeCell ref="B116:M116"/>
    <mergeCell ref="B117:M117"/>
    <mergeCell ref="B118:M118"/>
    <mergeCell ref="A79:B79"/>
    <mergeCell ref="D79:G79"/>
    <mergeCell ref="A109:A113"/>
    <mergeCell ref="B109:G113"/>
    <mergeCell ref="A36:B36"/>
    <mergeCell ref="D36:G36"/>
    <mergeCell ref="A46:A52"/>
    <mergeCell ref="B46:B52"/>
    <mergeCell ref="C49:G49"/>
    <mergeCell ref="C51:G51"/>
    <mergeCell ref="A20:B20"/>
    <mergeCell ref="D20:G20"/>
    <mergeCell ref="A27:A35"/>
    <mergeCell ref="B27:B35"/>
    <mergeCell ref="C30:G30"/>
    <mergeCell ref="C32:G32"/>
    <mergeCell ref="C34:G34"/>
    <mergeCell ref="I11:L11"/>
    <mergeCell ref="M11:M12"/>
    <mergeCell ref="C12:C13"/>
    <mergeCell ref="H13:M13"/>
    <mergeCell ref="A14:A19"/>
    <mergeCell ref="B14:B19"/>
    <mergeCell ref="C16:G16"/>
    <mergeCell ref="C18:G18"/>
    <mergeCell ref="A11:A13"/>
    <mergeCell ref="B11:B13"/>
    <mergeCell ref="C11:G11"/>
    <mergeCell ref="H11:H12"/>
    <mergeCell ref="L3:M3"/>
    <mergeCell ref="A6:M7"/>
    <mergeCell ref="D8:E8"/>
    <mergeCell ref="D9:E9"/>
    <mergeCell ref="A10:M10"/>
    <mergeCell ref="L4:M4"/>
    <mergeCell ref="A5:F5"/>
  </mergeCells>
  <pageMargins left="0.74803149606299213" right="0.31496062992125984" top="0.27559055118110237" bottom="0.27559055118110237" header="0.51181102362204722" footer="0.39370078740157483"/>
  <pageSetup paperSize="9" scale="35" fitToHeight="2" orientation="portrait" r:id="rId1"/>
  <headerFooter alignWithMargins="0"/>
  <rowBreaks count="1" manualBreakCount="1">
    <brk id="107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32"/>
  <sheetViews>
    <sheetView view="pageBreakPreview" topLeftCell="A115" zoomScale="60" zoomScaleNormal="80" workbookViewId="0">
      <selection activeCell="I128" sqref="I128"/>
    </sheetView>
  </sheetViews>
  <sheetFormatPr defaultRowHeight="15.75" outlineLevelRow="1" x14ac:dyDescent="0.25"/>
  <cols>
    <col min="1" max="1" width="15.42578125" style="7" customWidth="1"/>
    <col min="2" max="2" width="32" style="1" customWidth="1"/>
    <col min="3" max="3" width="24.140625" style="1" customWidth="1"/>
    <col min="4" max="4" width="10.85546875" style="1" customWidth="1"/>
    <col min="5" max="5" width="11" style="1" customWidth="1"/>
    <col min="6" max="6" width="11.42578125" style="1" customWidth="1"/>
    <col min="7" max="7" width="10.7109375" style="1" customWidth="1"/>
    <col min="8" max="8" width="23.140625" style="1" customWidth="1"/>
    <col min="9" max="12" width="18.140625" style="1" customWidth="1"/>
    <col min="13" max="13" width="24.140625" style="10" customWidth="1"/>
    <col min="14" max="14" width="16.28515625" style="14" customWidth="1"/>
    <col min="15" max="15" width="16.140625" style="14" customWidth="1"/>
    <col min="16" max="16" width="24.85546875" style="14" customWidth="1"/>
    <col min="17" max="17" width="22.7109375" style="14" customWidth="1"/>
    <col min="18" max="18" width="20.42578125" style="3" customWidth="1"/>
    <col min="19" max="254" width="9.140625" style="3"/>
    <col min="255" max="256" width="4.5703125" style="3" customWidth="1"/>
    <col min="257" max="257" width="15.42578125" style="3" customWidth="1"/>
    <col min="258" max="258" width="32" style="3" customWidth="1"/>
    <col min="259" max="259" width="24.140625" style="3" customWidth="1"/>
    <col min="260" max="260" width="10.85546875" style="3" customWidth="1"/>
    <col min="261" max="261" width="11" style="3" customWidth="1"/>
    <col min="262" max="262" width="11.42578125" style="3" customWidth="1"/>
    <col min="263" max="263" width="10.7109375" style="3" customWidth="1"/>
    <col min="264" max="264" width="23.140625" style="3" customWidth="1"/>
    <col min="265" max="268" width="15.7109375" style="3" customWidth="1"/>
    <col min="269" max="269" width="24.140625" style="3" customWidth="1"/>
    <col min="270" max="271" width="9.140625" style="3" customWidth="1"/>
    <col min="272" max="272" width="24.85546875" style="3" customWidth="1"/>
    <col min="273" max="273" width="22.7109375" style="3" customWidth="1"/>
    <col min="274" max="274" width="20.42578125" style="3" customWidth="1"/>
    <col min="275" max="510" width="9.140625" style="3"/>
    <col min="511" max="512" width="4.5703125" style="3" customWidth="1"/>
    <col min="513" max="513" width="15.42578125" style="3" customWidth="1"/>
    <col min="514" max="514" width="32" style="3" customWidth="1"/>
    <col min="515" max="515" width="24.140625" style="3" customWidth="1"/>
    <col min="516" max="516" width="10.85546875" style="3" customWidth="1"/>
    <col min="517" max="517" width="11" style="3" customWidth="1"/>
    <col min="518" max="518" width="11.42578125" style="3" customWidth="1"/>
    <col min="519" max="519" width="10.7109375" style="3" customWidth="1"/>
    <col min="520" max="520" width="23.140625" style="3" customWidth="1"/>
    <col min="521" max="524" width="15.7109375" style="3" customWidth="1"/>
    <col min="525" max="525" width="24.140625" style="3" customWidth="1"/>
    <col min="526" max="527" width="9.140625" style="3" customWidth="1"/>
    <col min="528" max="528" width="24.85546875" style="3" customWidth="1"/>
    <col min="529" max="529" width="22.7109375" style="3" customWidth="1"/>
    <col min="530" max="530" width="20.42578125" style="3" customWidth="1"/>
    <col min="531" max="766" width="9.140625" style="3"/>
    <col min="767" max="768" width="4.5703125" style="3" customWidth="1"/>
    <col min="769" max="769" width="15.42578125" style="3" customWidth="1"/>
    <col min="770" max="770" width="32" style="3" customWidth="1"/>
    <col min="771" max="771" width="24.140625" style="3" customWidth="1"/>
    <col min="772" max="772" width="10.85546875" style="3" customWidth="1"/>
    <col min="773" max="773" width="11" style="3" customWidth="1"/>
    <col min="774" max="774" width="11.42578125" style="3" customWidth="1"/>
    <col min="775" max="775" width="10.7109375" style="3" customWidth="1"/>
    <col min="776" max="776" width="23.140625" style="3" customWidth="1"/>
    <col min="777" max="780" width="15.7109375" style="3" customWidth="1"/>
    <col min="781" max="781" width="24.140625" style="3" customWidth="1"/>
    <col min="782" max="783" width="9.140625" style="3" customWidth="1"/>
    <col min="784" max="784" width="24.85546875" style="3" customWidth="1"/>
    <col min="785" max="785" width="22.7109375" style="3" customWidth="1"/>
    <col min="786" max="786" width="20.42578125" style="3" customWidth="1"/>
    <col min="787" max="1022" width="9.140625" style="3"/>
    <col min="1023" max="1024" width="4.5703125" style="3" customWidth="1"/>
    <col min="1025" max="1025" width="15.42578125" style="3" customWidth="1"/>
    <col min="1026" max="1026" width="32" style="3" customWidth="1"/>
    <col min="1027" max="1027" width="24.140625" style="3" customWidth="1"/>
    <col min="1028" max="1028" width="10.85546875" style="3" customWidth="1"/>
    <col min="1029" max="1029" width="11" style="3" customWidth="1"/>
    <col min="1030" max="1030" width="11.42578125" style="3" customWidth="1"/>
    <col min="1031" max="1031" width="10.7109375" style="3" customWidth="1"/>
    <col min="1032" max="1032" width="23.140625" style="3" customWidth="1"/>
    <col min="1033" max="1036" width="15.7109375" style="3" customWidth="1"/>
    <col min="1037" max="1037" width="24.140625" style="3" customWidth="1"/>
    <col min="1038" max="1039" width="9.140625" style="3" customWidth="1"/>
    <col min="1040" max="1040" width="24.85546875" style="3" customWidth="1"/>
    <col min="1041" max="1041" width="22.7109375" style="3" customWidth="1"/>
    <col min="1042" max="1042" width="20.42578125" style="3" customWidth="1"/>
    <col min="1043" max="1278" width="9.140625" style="3"/>
    <col min="1279" max="1280" width="4.5703125" style="3" customWidth="1"/>
    <col min="1281" max="1281" width="15.42578125" style="3" customWidth="1"/>
    <col min="1282" max="1282" width="32" style="3" customWidth="1"/>
    <col min="1283" max="1283" width="24.140625" style="3" customWidth="1"/>
    <col min="1284" max="1284" width="10.85546875" style="3" customWidth="1"/>
    <col min="1285" max="1285" width="11" style="3" customWidth="1"/>
    <col min="1286" max="1286" width="11.42578125" style="3" customWidth="1"/>
    <col min="1287" max="1287" width="10.7109375" style="3" customWidth="1"/>
    <col min="1288" max="1288" width="23.140625" style="3" customWidth="1"/>
    <col min="1289" max="1292" width="15.7109375" style="3" customWidth="1"/>
    <col min="1293" max="1293" width="24.140625" style="3" customWidth="1"/>
    <col min="1294" max="1295" width="9.140625" style="3" customWidth="1"/>
    <col min="1296" max="1296" width="24.85546875" style="3" customWidth="1"/>
    <col min="1297" max="1297" width="22.7109375" style="3" customWidth="1"/>
    <col min="1298" max="1298" width="20.42578125" style="3" customWidth="1"/>
    <col min="1299" max="1534" width="9.140625" style="3"/>
    <col min="1535" max="1536" width="4.5703125" style="3" customWidth="1"/>
    <col min="1537" max="1537" width="15.42578125" style="3" customWidth="1"/>
    <col min="1538" max="1538" width="32" style="3" customWidth="1"/>
    <col min="1539" max="1539" width="24.140625" style="3" customWidth="1"/>
    <col min="1540" max="1540" width="10.85546875" style="3" customWidth="1"/>
    <col min="1541" max="1541" width="11" style="3" customWidth="1"/>
    <col min="1542" max="1542" width="11.42578125" style="3" customWidth="1"/>
    <col min="1543" max="1543" width="10.7109375" style="3" customWidth="1"/>
    <col min="1544" max="1544" width="23.140625" style="3" customWidth="1"/>
    <col min="1545" max="1548" width="15.7109375" style="3" customWidth="1"/>
    <col min="1549" max="1549" width="24.140625" style="3" customWidth="1"/>
    <col min="1550" max="1551" width="9.140625" style="3" customWidth="1"/>
    <col min="1552" max="1552" width="24.85546875" style="3" customWidth="1"/>
    <col min="1553" max="1553" width="22.7109375" style="3" customWidth="1"/>
    <col min="1554" max="1554" width="20.42578125" style="3" customWidth="1"/>
    <col min="1555" max="1790" width="9.140625" style="3"/>
    <col min="1791" max="1792" width="4.5703125" style="3" customWidth="1"/>
    <col min="1793" max="1793" width="15.42578125" style="3" customWidth="1"/>
    <col min="1794" max="1794" width="32" style="3" customWidth="1"/>
    <col min="1795" max="1795" width="24.140625" style="3" customWidth="1"/>
    <col min="1796" max="1796" width="10.85546875" style="3" customWidth="1"/>
    <col min="1797" max="1797" width="11" style="3" customWidth="1"/>
    <col min="1798" max="1798" width="11.42578125" style="3" customWidth="1"/>
    <col min="1799" max="1799" width="10.7109375" style="3" customWidth="1"/>
    <col min="1800" max="1800" width="23.140625" style="3" customWidth="1"/>
    <col min="1801" max="1804" width="15.7109375" style="3" customWidth="1"/>
    <col min="1805" max="1805" width="24.140625" style="3" customWidth="1"/>
    <col min="1806" max="1807" width="9.140625" style="3" customWidth="1"/>
    <col min="1808" max="1808" width="24.85546875" style="3" customWidth="1"/>
    <col min="1809" max="1809" width="22.7109375" style="3" customWidth="1"/>
    <col min="1810" max="1810" width="20.42578125" style="3" customWidth="1"/>
    <col min="1811" max="2046" width="9.140625" style="3"/>
    <col min="2047" max="2048" width="4.5703125" style="3" customWidth="1"/>
    <col min="2049" max="2049" width="15.42578125" style="3" customWidth="1"/>
    <col min="2050" max="2050" width="32" style="3" customWidth="1"/>
    <col min="2051" max="2051" width="24.140625" style="3" customWidth="1"/>
    <col min="2052" max="2052" width="10.85546875" style="3" customWidth="1"/>
    <col min="2053" max="2053" width="11" style="3" customWidth="1"/>
    <col min="2054" max="2054" width="11.42578125" style="3" customWidth="1"/>
    <col min="2055" max="2055" width="10.7109375" style="3" customWidth="1"/>
    <col min="2056" max="2056" width="23.140625" style="3" customWidth="1"/>
    <col min="2057" max="2060" width="15.7109375" style="3" customWidth="1"/>
    <col min="2061" max="2061" width="24.140625" style="3" customWidth="1"/>
    <col min="2062" max="2063" width="9.140625" style="3" customWidth="1"/>
    <col min="2064" max="2064" width="24.85546875" style="3" customWidth="1"/>
    <col min="2065" max="2065" width="22.7109375" style="3" customWidth="1"/>
    <col min="2066" max="2066" width="20.42578125" style="3" customWidth="1"/>
    <col min="2067" max="2302" width="9.140625" style="3"/>
    <col min="2303" max="2304" width="4.5703125" style="3" customWidth="1"/>
    <col min="2305" max="2305" width="15.42578125" style="3" customWidth="1"/>
    <col min="2306" max="2306" width="32" style="3" customWidth="1"/>
    <col min="2307" max="2307" width="24.140625" style="3" customWidth="1"/>
    <col min="2308" max="2308" width="10.85546875" style="3" customWidth="1"/>
    <col min="2309" max="2309" width="11" style="3" customWidth="1"/>
    <col min="2310" max="2310" width="11.42578125" style="3" customWidth="1"/>
    <col min="2311" max="2311" width="10.7109375" style="3" customWidth="1"/>
    <col min="2312" max="2312" width="23.140625" style="3" customWidth="1"/>
    <col min="2313" max="2316" width="15.7109375" style="3" customWidth="1"/>
    <col min="2317" max="2317" width="24.140625" style="3" customWidth="1"/>
    <col min="2318" max="2319" width="9.140625" style="3" customWidth="1"/>
    <col min="2320" max="2320" width="24.85546875" style="3" customWidth="1"/>
    <col min="2321" max="2321" width="22.7109375" style="3" customWidth="1"/>
    <col min="2322" max="2322" width="20.42578125" style="3" customWidth="1"/>
    <col min="2323" max="2558" width="9.140625" style="3"/>
    <col min="2559" max="2560" width="4.5703125" style="3" customWidth="1"/>
    <col min="2561" max="2561" width="15.42578125" style="3" customWidth="1"/>
    <col min="2562" max="2562" width="32" style="3" customWidth="1"/>
    <col min="2563" max="2563" width="24.140625" style="3" customWidth="1"/>
    <col min="2564" max="2564" width="10.85546875" style="3" customWidth="1"/>
    <col min="2565" max="2565" width="11" style="3" customWidth="1"/>
    <col min="2566" max="2566" width="11.42578125" style="3" customWidth="1"/>
    <col min="2567" max="2567" width="10.7109375" style="3" customWidth="1"/>
    <col min="2568" max="2568" width="23.140625" style="3" customWidth="1"/>
    <col min="2569" max="2572" width="15.7109375" style="3" customWidth="1"/>
    <col min="2573" max="2573" width="24.140625" style="3" customWidth="1"/>
    <col min="2574" max="2575" width="9.140625" style="3" customWidth="1"/>
    <col min="2576" max="2576" width="24.85546875" style="3" customWidth="1"/>
    <col min="2577" max="2577" width="22.7109375" style="3" customWidth="1"/>
    <col min="2578" max="2578" width="20.42578125" style="3" customWidth="1"/>
    <col min="2579" max="2814" width="9.140625" style="3"/>
    <col min="2815" max="2816" width="4.5703125" style="3" customWidth="1"/>
    <col min="2817" max="2817" width="15.42578125" style="3" customWidth="1"/>
    <col min="2818" max="2818" width="32" style="3" customWidth="1"/>
    <col min="2819" max="2819" width="24.140625" style="3" customWidth="1"/>
    <col min="2820" max="2820" width="10.85546875" style="3" customWidth="1"/>
    <col min="2821" max="2821" width="11" style="3" customWidth="1"/>
    <col min="2822" max="2822" width="11.42578125" style="3" customWidth="1"/>
    <col min="2823" max="2823" width="10.7109375" style="3" customWidth="1"/>
    <col min="2824" max="2824" width="23.140625" style="3" customWidth="1"/>
    <col min="2825" max="2828" width="15.7109375" style="3" customWidth="1"/>
    <col min="2829" max="2829" width="24.140625" style="3" customWidth="1"/>
    <col min="2830" max="2831" width="9.140625" style="3" customWidth="1"/>
    <col min="2832" max="2832" width="24.85546875" style="3" customWidth="1"/>
    <col min="2833" max="2833" width="22.7109375" style="3" customWidth="1"/>
    <col min="2834" max="2834" width="20.42578125" style="3" customWidth="1"/>
    <col min="2835" max="3070" width="9.140625" style="3"/>
    <col min="3071" max="3072" width="4.5703125" style="3" customWidth="1"/>
    <col min="3073" max="3073" width="15.42578125" style="3" customWidth="1"/>
    <col min="3074" max="3074" width="32" style="3" customWidth="1"/>
    <col min="3075" max="3075" width="24.140625" style="3" customWidth="1"/>
    <col min="3076" max="3076" width="10.85546875" style="3" customWidth="1"/>
    <col min="3077" max="3077" width="11" style="3" customWidth="1"/>
    <col min="3078" max="3078" width="11.42578125" style="3" customWidth="1"/>
    <col min="3079" max="3079" width="10.7109375" style="3" customWidth="1"/>
    <col min="3080" max="3080" width="23.140625" style="3" customWidth="1"/>
    <col min="3081" max="3084" width="15.7109375" style="3" customWidth="1"/>
    <col min="3085" max="3085" width="24.140625" style="3" customWidth="1"/>
    <col min="3086" max="3087" width="9.140625" style="3" customWidth="1"/>
    <col min="3088" max="3088" width="24.85546875" style="3" customWidth="1"/>
    <col min="3089" max="3089" width="22.7109375" style="3" customWidth="1"/>
    <col min="3090" max="3090" width="20.42578125" style="3" customWidth="1"/>
    <col min="3091" max="3326" width="9.140625" style="3"/>
    <col min="3327" max="3328" width="4.5703125" style="3" customWidth="1"/>
    <col min="3329" max="3329" width="15.42578125" style="3" customWidth="1"/>
    <col min="3330" max="3330" width="32" style="3" customWidth="1"/>
    <col min="3331" max="3331" width="24.140625" style="3" customWidth="1"/>
    <col min="3332" max="3332" width="10.85546875" style="3" customWidth="1"/>
    <col min="3333" max="3333" width="11" style="3" customWidth="1"/>
    <col min="3334" max="3334" width="11.42578125" style="3" customWidth="1"/>
    <col min="3335" max="3335" width="10.7109375" style="3" customWidth="1"/>
    <col min="3336" max="3336" width="23.140625" style="3" customWidth="1"/>
    <col min="3337" max="3340" width="15.7109375" style="3" customWidth="1"/>
    <col min="3341" max="3341" width="24.140625" style="3" customWidth="1"/>
    <col min="3342" max="3343" width="9.140625" style="3" customWidth="1"/>
    <col min="3344" max="3344" width="24.85546875" style="3" customWidth="1"/>
    <col min="3345" max="3345" width="22.7109375" style="3" customWidth="1"/>
    <col min="3346" max="3346" width="20.42578125" style="3" customWidth="1"/>
    <col min="3347" max="3582" width="9.140625" style="3"/>
    <col min="3583" max="3584" width="4.5703125" style="3" customWidth="1"/>
    <col min="3585" max="3585" width="15.42578125" style="3" customWidth="1"/>
    <col min="3586" max="3586" width="32" style="3" customWidth="1"/>
    <col min="3587" max="3587" width="24.140625" style="3" customWidth="1"/>
    <col min="3588" max="3588" width="10.85546875" style="3" customWidth="1"/>
    <col min="3589" max="3589" width="11" style="3" customWidth="1"/>
    <col min="3590" max="3590" width="11.42578125" style="3" customWidth="1"/>
    <col min="3591" max="3591" width="10.7109375" style="3" customWidth="1"/>
    <col min="3592" max="3592" width="23.140625" style="3" customWidth="1"/>
    <col min="3593" max="3596" width="15.7109375" style="3" customWidth="1"/>
    <col min="3597" max="3597" width="24.140625" style="3" customWidth="1"/>
    <col min="3598" max="3599" width="9.140625" style="3" customWidth="1"/>
    <col min="3600" max="3600" width="24.85546875" style="3" customWidth="1"/>
    <col min="3601" max="3601" width="22.7109375" style="3" customWidth="1"/>
    <col min="3602" max="3602" width="20.42578125" style="3" customWidth="1"/>
    <col min="3603" max="3838" width="9.140625" style="3"/>
    <col min="3839" max="3840" width="4.5703125" style="3" customWidth="1"/>
    <col min="3841" max="3841" width="15.42578125" style="3" customWidth="1"/>
    <col min="3842" max="3842" width="32" style="3" customWidth="1"/>
    <col min="3843" max="3843" width="24.140625" style="3" customWidth="1"/>
    <col min="3844" max="3844" width="10.85546875" style="3" customWidth="1"/>
    <col min="3845" max="3845" width="11" style="3" customWidth="1"/>
    <col min="3846" max="3846" width="11.42578125" style="3" customWidth="1"/>
    <col min="3847" max="3847" width="10.7109375" style="3" customWidth="1"/>
    <col min="3848" max="3848" width="23.140625" style="3" customWidth="1"/>
    <col min="3849" max="3852" width="15.7109375" style="3" customWidth="1"/>
    <col min="3853" max="3853" width="24.140625" style="3" customWidth="1"/>
    <col min="3854" max="3855" width="9.140625" style="3" customWidth="1"/>
    <col min="3856" max="3856" width="24.85546875" style="3" customWidth="1"/>
    <col min="3857" max="3857" width="22.7109375" style="3" customWidth="1"/>
    <col min="3858" max="3858" width="20.42578125" style="3" customWidth="1"/>
    <col min="3859" max="4094" width="9.140625" style="3"/>
    <col min="4095" max="4096" width="4.5703125" style="3" customWidth="1"/>
    <col min="4097" max="4097" width="15.42578125" style="3" customWidth="1"/>
    <col min="4098" max="4098" width="32" style="3" customWidth="1"/>
    <col min="4099" max="4099" width="24.140625" style="3" customWidth="1"/>
    <col min="4100" max="4100" width="10.85546875" style="3" customWidth="1"/>
    <col min="4101" max="4101" width="11" style="3" customWidth="1"/>
    <col min="4102" max="4102" width="11.42578125" style="3" customWidth="1"/>
    <col min="4103" max="4103" width="10.7109375" style="3" customWidth="1"/>
    <col min="4104" max="4104" width="23.140625" style="3" customWidth="1"/>
    <col min="4105" max="4108" width="15.7109375" style="3" customWidth="1"/>
    <col min="4109" max="4109" width="24.140625" style="3" customWidth="1"/>
    <col min="4110" max="4111" width="9.140625" style="3" customWidth="1"/>
    <col min="4112" max="4112" width="24.85546875" style="3" customWidth="1"/>
    <col min="4113" max="4113" width="22.7109375" style="3" customWidth="1"/>
    <col min="4114" max="4114" width="20.42578125" style="3" customWidth="1"/>
    <col min="4115" max="4350" width="9.140625" style="3"/>
    <col min="4351" max="4352" width="4.5703125" style="3" customWidth="1"/>
    <col min="4353" max="4353" width="15.42578125" style="3" customWidth="1"/>
    <col min="4354" max="4354" width="32" style="3" customWidth="1"/>
    <col min="4355" max="4355" width="24.140625" style="3" customWidth="1"/>
    <col min="4356" max="4356" width="10.85546875" style="3" customWidth="1"/>
    <col min="4357" max="4357" width="11" style="3" customWidth="1"/>
    <col min="4358" max="4358" width="11.42578125" style="3" customWidth="1"/>
    <col min="4359" max="4359" width="10.7109375" style="3" customWidth="1"/>
    <col min="4360" max="4360" width="23.140625" style="3" customWidth="1"/>
    <col min="4361" max="4364" width="15.7109375" style="3" customWidth="1"/>
    <col min="4365" max="4365" width="24.140625" style="3" customWidth="1"/>
    <col min="4366" max="4367" width="9.140625" style="3" customWidth="1"/>
    <col min="4368" max="4368" width="24.85546875" style="3" customWidth="1"/>
    <col min="4369" max="4369" width="22.7109375" style="3" customWidth="1"/>
    <col min="4370" max="4370" width="20.42578125" style="3" customWidth="1"/>
    <col min="4371" max="4606" width="9.140625" style="3"/>
    <col min="4607" max="4608" width="4.5703125" style="3" customWidth="1"/>
    <col min="4609" max="4609" width="15.42578125" style="3" customWidth="1"/>
    <col min="4610" max="4610" width="32" style="3" customWidth="1"/>
    <col min="4611" max="4611" width="24.140625" style="3" customWidth="1"/>
    <col min="4612" max="4612" width="10.85546875" style="3" customWidth="1"/>
    <col min="4613" max="4613" width="11" style="3" customWidth="1"/>
    <col min="4614" max="4614" width="11.42578125" style="3" customWidth="1"/>
    <col min="4615" max="4615" width="10.7109375" style="3" customWidth="1"/>
    <col min="4616" max="4616" width="23.140625" style="3" customWidth="1"/>
    <col min="4617" max="4620" width="15.7109375" style="3" customWidth="1"/>
    <col min="4621" max="4621" width="24.140625" style="3" customWidth="1"/>
    <col min="4622" max="4623" width="9.140625" style="3" customWidth="1"/>
    <col min="4624" max="4624" width="24.85546875" style="3" customWidth="1"/>
    <col min="4625" max="4625" width="22.7109375" style="3" customWidth="1"/>
    <col min="4626" max="4626" width="20.42578125" style="3" customWidth="1"/>
    <col min="4627" max="4862" width="9.140625" style="3"/>
    <col min="4863" max="4864" width="4.5703125" style="3" customWidth="1"/>
    <col min="4865" max="4865" width="15.42578125" style="3" customWidth="1"/>
    <col min="4866" max="4866" width="32" style="3" customWidth="1"/>
    <col min="4867" max="4867" width="24.140625" style="3" customWidth="1"/>
    <col min="4868" max="4868" width="10.85546875" style="3" customWidth="1"/>
    <col min="4869" max="4869" width="11" style="3" customWidth="1"/>
    <col min="4870" max="4870" width="11.42578125" style="3" customWidth="1"/>
    <col min="4871" max="4871" width="10.7109375" style="3" customWidth="1"/>
    <col min="4872" max="4872" width="23.140625" style="3" customWidth="1"/>
    <col min="4873" max="4876" width="15.7109375" style="3" customWidth="1"/>
    <col min="4877" max="4877" width="24.140625" style="3" customWidth="1"/>
    <col min="4878" max="4879" width="9.140625" style="3" customWidth="1"/>
    <col min="4880" max="4880" width="24.85546875" style="3" customWidth="1"/>
    <col min="4881" max="4881" width="22.7109375" style="3" customWidth="1"/>
    <col min="4882" max="4882" width="20.42578125" style="3" customWidth="1"/>
    <col min="4883" max="5118" width="9.140625" style="3"/>
    <col min="5119" max="5120" width="4.5703125" style="3" customWidth="1"/>
    <col min="5121" max="5121" width="15.42578125" style="3" customWidth="1"/>
    <col min="5122" max="5122" width="32" style="3" customWidth="1"/>
    <col min="5123" max="5123" width="24.140625" style="3" customWidth="1"/>
    <col min="5124" max="5124" width="10.85546875" style="3" customWidth="1"/>
    <col min="5125" max="5125" width="11" style="3" customWidth="1"/>
    <col min="5126" max="5126" width="11.42578125" style="3" customWidth="1"/>
    <col min="5127" max="5127" width="10.7109375" style="3" customWidth="1"/>
    <col min="5128" max="5128" width="23.140625" style="3" customWidth="1"/>
    <col min="5129" max="5132" width="15.7109375" style="3" customWidth="1"/>
    <col min="5133" max="5133" width="24.140625" style="3" customWidth="1"/>
    <col min="5134" max="5135" width="9.140625" style="3" customWidth="1"/>
    <col min="5136" max="5136" width="24.85546875" style="3" customWidth="1"/>
    <col min="5137" max="5137" width="22.7109375" style="3" customWidth="1"/>
    <col min="5138" max="5138" width="20.42578125" style="3" customWidth="1"/>
    <col min="5139" max="5374" width="9.140625" style="3"/>
    <col min="5375" max="5376" width="4.5703125" style="3" customWidth="1"/>
    <col min="5377" max="5377" width="15.42578125" style="3" customWidth="1"/>
    <col min="5378" max="5378" width="32" style="3" customWidth="1"/>
    <col min="5379" max="5379" width="24.140625" style="3" customWidth="1"/>
    <col min="5380" max="5380" width="10.85546875" style="3" customWidth="1"/>
    <col min="5381" max="5381" width="11" style="3" customWidth="1"/>
    <col min="5382" max="5382" width="11.42578125" style="3" customWidth="1"/>
    <col min="5383" max="5383" width="10.7109375" style="3" customWidth="1"/>
    <col min="5384" max="5384" width="23.140625" style="3" customWidth="1"/>
    <col min="5385" max="5388" width="15.7109375" style="3" customWidth="1"/>
    <col min="5389" max="5389" width="24.140625" style="3" customWidth="1"/>
    <col min="5390" max="5391" width="9.140625" style="3" customWidth="1"/>
    <col min="5392" max="5392" width="24.85546875" style="3" customWidth="1"/>
    <col min="5393" max="5393" width="22.7109375" style="3" customWidth="1"/>
    <col min="5394" max="5394" width="20.42578125" style="3" customWidth="1"/>
    <col min="5395" max="5630" width="9.140625" style="3"/>
    <col min="5631" max="5632" width="4.5703125" style="3" customWidth="1"/>
    <col min="5633" max="5633" width="15.42578125" style="3" customWidth="1"/>
    <col min="5634" max="5634" width="32" style="3" customWidth="1"/>
    <col min="5635" max="5635" width="24.140625" style="3" customWidth="1"/>
    <col min="5636" max="5636" width="10.85546875" style="3" customWidth="1"/>
    <col min="5637" max="5637" width="11" style="3" customWidth="1"/>
    <col min="5638" max="5638" width="11.42578125" style="3" customWidth="1"/>
    <col min="5639" max="5639" width="10.7109375" style="3" customWidth="1"/>
    <col min="5640" max="5640" width="23.140625" style="3" customWidth="1"/>
    <col min="5641" max="5644" width="15.7109375" style="3" customWidth="1"/>
    <col min="5645" max="5645" width="24.140625" style="3" customWidth="1"/>
    <col min="5646" max="5647" width="9.140625" style="3" customWidth="1"/>
    <col min="5648" max="5648" width="24.85546875" style="3" customWidth="1"/>
    <col min="5649" max="5649" width="22.7109375" style="3" customWidth="1"/>
    <col min="5650" max="5650" width="20.42578125" style="3" customWidth="1"/>
    <col min="5651" max="5886" width="9.140625" style="3"/>
    <col min="5887" max="5888" width="4.5703125" style="3" customWidth="1"/>
    <col min="5889" max="5889" width="15.42578125" style="3" customWidth="1"/>
    <col min="5890" max="5890" width="32" style="3" customWidth="1"/>
    <col min="5891" max="5891" width="24.140625" style="3" customWidth="1"/>
    <col min="5892" max="5892" width="10.85546875" style="3" customWidth="1"/>
    <col min="5893" max="5893" width="11" style="3" customWidth="1"/>
    <col min="5894" max="5894" width="11.42578125" style="3" customWidth="1"/>
    <col min="5895" max="5895" width="10.7109375" style="3" customWidth="1"/>
    <col min="5896" max="5896" width="23.140625" style="3" customWidth="1"/>
    <col min="5897" max="5900" width="15.7109375" style="3" customWidth="1"/>
    <col min="5901" max="5901" width="24.140625" style="3" customWidth="1"/>
    <col min="5902" max="5903" width="9.140625" style="3" customWidth="1"/>
    <col min="5904" max="5904" width="24.85546875" style="3" customWidth="1"/>
    <col min="5905" max="5905" width="22.7109375" style="3" customWidth="1"/>
    <col min="5906" max="5906" width="20.42578125" style="3" customWidth="1"/>
    <col min="5907" max="6142" width="9.140625" style="3"/>
    <col min="6143" max="6144" width="4.5703125" style="3" customWidth="1"/>
    <col min="6145" max="6145" width="15.42578125" style="3" customWidth="1"/>
    <col min="6146" max="6146" width="32" style="3" customWidth="1"/>
    <col min="6147" max="6147" width="24.140625" style="3" customWidth="1"/>
    <col min="6148" max="6148" width="10.85546875" style="3" customWidth="1"/>
    <col min="6149" max="6149" width="11" style="3" customWidth="1"/>
    <col min="6150" max="6150" width="11.42578125" style="3" customWidth="1"/>
    <col min="6151" max="6151" width="10.7109375" style="3" customWidth="1"/>
    <col min="6152" max="6152" width="23.140625" style="3" customWidth="1"/>
    <col min="6153" max="6156" width="15.7109375" style="3" customWidth="1"/>
    <col min="6157" max="6157" width="24.140625" style="3" customWidth="1"/>
    <col min="6158" max="6159" width="9.140625" style="3" customWidth="1"/>
    <col min="6160" max="6160" width="24.85546875" style="3" customWidth="1"/>
    <col min="6161" max="6161" width="22.7109375" style="3" customWidth="1"/>
    <col min="6162" max="6162" width="20.42578125" style="3" customWidth="1"/>
    <col min="6163" max="6398" width="9.140625" style="3"/>
    <col min="6399" max="6400" width="4.5703125" style="3" customWidth="1"/>
    <col min="6401" max="6401" width="15.42578125" style="3" customWidth="1"/>
    <col min="6402" max="6402" width="32" style="3" customWidth="1"/>
    <col min="6403" max="6403" width="24.140625" style="3" customWidth="1"/>
    <col min="6404" max="6404" width="10.85546875" style="3" customWidth="1"/>
    <col min="6405" max="6405" width="11" style="3" customWidth="1"/>
    <col min="6406" max="6406" width="11.42578125" style="3" customWidth="1"/>
    <col min="6407" max="6407" width="10.7109375" style="3" customWidth="1"/>
    <col min="6408" max="6408" width="23.140625" style="3" customWidth="1"/>
    <col min="6409" max="6412" width="15.7109375" style="3" customWidth="1"/>
    <col min="6413" max="6413" width="24.140625" style="3" customWidth="1"/>
    <col min="6414" max="6415" width="9.140625" style="3" customWidth="1"/>
    <col min="6416" max="6416" width="24.85546875" style="3" customWidth="1"/>
    <col min="6417" max="6417" width="22.7109375" style="3" customWidth="1"/>
    <col min="6418" max="6418" width="20.42578125" style="3" customWidth="1"/>
    <col min="6419" max="6654" width="9.140625" style="3"/>
    <col min="6655" max="6656" width="4.5703125" style="3" customWidth="1"/>
    <col min="6657" max="6657" width="15.42578125" style="3" customWidth="1"/>
    <col min="6658" max="6658" width="32" style="3" customWidth="1"/>
    <col min="6659" max="6659" width="24.140625" style="3" customWidth="1"/>
    <col min="6660" max="6660" width="10.85546875" style="3" customWidth="1"/>
    <col min="6661" max="6661" width="11" style="3" customWidth="1"/>
    <col min="6662" max="6662" width="11.42578125" style="3" customWidth="1"/>
    <col min="6663" max="6663" width="10.7109375" style="3" customWidth="1"/>
    <col min="6664" max="6664" width="23.140625" style="3" customWidth="1"/>
    <col min="6665" max="6668" width="15.7109375" style="3" customWidth="1"/>
    <col min="6669" max="6669" width="24.140625" style="3" customWidth="1"/>
    <col min="6670" max="6671" width="9.140625" style="3" customWidth="1"/>
    <col min="6672" max="6672" width="24.85546875" style="3" customWidth="1"/>
    <col min="6673" max="6673" width="22.7109375" style="3" customWidth="1"/>
    <col min="6674" max="6674" width="20.42578125" style="3" customWidth="1"/>
    <col min="6675" max="6910" width="9.140625" style="3"/>
    <col min="6911" max="6912" width="4.5703125" style="3" customWidth="1"/>
    <col min="6913" max="6913" width="15.42578125" style="3" customWidth="1"/>
    <col min="6914" max="6914" width="32" style="3" customWidth="1"/>
    <col min="6915" max="6915" width="24.140625" style="3" customWidth="1"/>
    <col min="6916" max="6916" width="10.85546875" style="3" customWidth="1"/>
    <col min="6917" max="6917" width="11" style="3" customWidth="1"/>
    <col min="6918" max="6918" width="11.42578125" style="3" customWidth="1"/>
    <col min="6919" max="6919" width="10.7109375" style="3" customWidth="1"/>
    <col min="6920" max="6920" width="23.140625" style="3" customWidth="1"/>
    <col min="6921" max="6924" width="15.7109375" style="3" customWidth="1"/>
    <col min="6925" max="6925" width="24.140625" style="3" customWidth="1"/>
    <col min="6926" max="6927" width="9.140625" style="3" customWidth="1"/>
    <col min="6928" max="6928" width="24.85546875" style="3" customWidth="1"/>
    <col min="6929" max="6929" width="22.7109375" style="3" customWidth="1"/>
    <col min="6930" max="6930" width="20.42578125" style="3" customWidth="1"/>
    <col min="6931" max="7166" width="9.140625" style="3"/>
    <col min="7167" max="7168" width="4.5703125" style="3" customWidth="1"/>
    <col min="7169" max="7169" width="15.42578125" style="3" customWidth="1"/>
    <col min="7170" max="7170" width="32" style="3" customWidth="1"/>
    <col min="7171" max="7171" width="24.140625" style="3" customWidth="1"/>
    <col min="7172" max="7172" width="10.85546875" style="3" customWidth="1"/>
    <col min="7173" max="7173" width="11" style="3" customWidth="1"/>
    <col min="7174" max="7174" width="11.42578125" style="3" customWidth="1"/>
    <col min="7175" max="7175" width="10.7109375" style="3" customWidth="1"/>
    <col min="7176" max="7176" width="23.140625" style="3" customWidth="1"/>
    <col min="7177" max="7180" width="15.7109375" style="3" customWidth="1"/>
    <col min="7181" max="7181" width="24.140625" style="3" customWidth="1"/>
    <col min="7182" max="7183" width="9.140625" style="3" customWidth="1"/>
    <col min="7184" max="7184" width="24.85546875" style="3" customWidth="1"/>
    <col min="7185" max="7185" width="22.7109375" style="3" customWidth="1"/>
    <col min="7186" max="7186" width="20.42578125" style="3" customWidth="1"/>
    <col min="7187" max="7422" width="9.140625" style="3"/>
    <col min="7423" max="7424" width="4.5703125" style="3" customWidth="1"/>
    <col min="7425" max="7425" width="15.42578125" style="3" customWidth="1"/>
    <col min="7426" max="7426" width="32" style="3" customWidth="1"/>
    <col min="7427" max="7427" width="24.140625" style="3" customWidth="1"/>
    <col min="7428" max="7428" width="10.85546875" style="3" customWidth="1"/>
    <col min="7429" max="7429" width="11" style="3" customWidth="1"/>
    <col min="7430" max="7430" width="11.42578125" style="3" customWidth="1"/>
    <col min="7431" max="7431" width="10.7109375" style="3" customWidth="1"/>
    <col min="7432" max="7432" width="23.140625" style="3" customWidth="1"/>
    <col min="7433" max="7436" width="15.7109375" style="3" customWidth="1"/>
    <col min="7437" max="7437" width="24.140625" style="3" customWidth="1"/>
    <col min="7438" max="7439" width="9.140625" style="3" customWidth="1"/>
    <col min="7440" max="7440" width="24.85546875" style="3" customWidth="1"/>
    <col min="7441" max="7441" width="22.7109375" style="3" customWidth="1"/>
    <col min="7442" max="7442" width="20.42578125" style="3" customWidth="1"/>
    <col min="7443" max="7678" width="9.140625" style="3"/>
    <col min="7679" max="7680" width="4.5703125" style="3" customWidth="1"/>
    <col min="7681" max="7681" width="15.42578125" style="3" customWidth="1"/>
    <col min="7682" max="7682" width="32" style="3" customWidth="1"/>
    <col min="7683" max="7683" width="24.140625" style="3" customWidth="1"/>
    <col min="7684" max="7684" width="10.85546875" style="3" customWidth="1"/>
    <col min="7685" max="7685" width="11" style="3" customWidth="1"/>
    <col min="7686" max="7686" width="11.42578125" style="3" customWidth="1"/>
    <col min="7687" max="7687" width="10.7109375" style="3" customWidth="1"/>
    <col min="7688" max="7688" width="23.140625" style="3" customWidth="1"/>
    <col min="7689" max="7692" width="15.7109375" style="3" customWidth="1"/>
    <col min="7693" max="7693" width="24.140625" style="3" customWidth="1"/>
    <col min="7694" max="7695" width="9.140625" style="3" customWidth="1"/>
    <col min="7696" max="7696" width="24.85546875" style="3" customWidth="1"/>
    <col min="7697" max="7697" width="22.7109375" style="3" customWidth="1"/>
    <col min="7698" max="7698" width="20.42578125" style="3" customWidth="1"/>
    <col min="7699" max="7934" width="9.140625" style="3"/>
    <col min="7935" max="7936" width="4.5703125" style="3" customWidth="1"/>
    <col min="7937" max="7937" width="15.42578125" style="3" customWidth="1"/>
    <col min="7938" max="7938" width="32" style="3" customWidth="1"/>
    <col min="7939" max="7939" width="24.140625" style="3" customWidth="1"/>
    <col min="7940" max="7940" width="10.85546875" style="3" customWidth="1"/>
    <col min="7941" max="7941" width="11" style="3" customWidth="1"/>
    <col min="7942" max="7942" width="11.42578125" style="3" customWidth="1"/>
    <col min="7943" max="7943" width="10.7109375" style="3" customWidth="1"/>
    <col min="7944" max="7944" width="23.140625" style="3" customWidth="1"/>
    <col min="7945" max="7948" width="15.7109375" style="3" customWidth="1"/>
    <col min="7949" max="7949" width="24.140625" style="3" customWidth="1"/>
    <col min="7950" max="7951" width="9.140625" style="3" customWidth="1"/>
    <col min="7952" max="7952" width="24.85546875" style="3" customWidth="1"/>
    <col min="7953" max="7953" width="22.7109375" style="3" customWidth="1"/>
    <col min="7954" max="7954" width="20.42578125" style="3" customWidth="1"/>
    <col min="7955" max="8190" width="9.140625" style="3"/>
    <col min="8191" max="8192" width="4.5703125" style="3" customWidth="1"/>
    <col min="8193" max="8193" width="15.42578125" style="3" customWidth="1"/>
    <col min="8194" max="8194" width="32" style="3" customWidth="1"/>
    <col min="8195" max="8195" width="24.140625" style="3" customWidth="1"/>
    <col min="8196" max="8196" width="10.85546875" style="3" customWidth="1"/>
    <col min="8197" max="8197" width="11" style="3" customWidth="1"/>
    <col min="8198" max="8198" width="11.42578125" style="3" customWidth="1"/>
    <col min="8199" max="8199" width="10.7109375" style="3" customWidth="1"/>
    <col min="8200" max="8200" width="23.140625" style="3" customWidth="1"/>
    <col min="8201" max="8204" width="15.7109375" style="3" customWidth="1"/>
    <col min="8205" max="8205" width="24.140625" style="3" customWidth="1"/>
    <col min="8206" max="8207" width="9.140625" style="3" customWidth="1"/>
    <col min="8208" max="8208" width="24.85546875" style="3" customWidth="1"/>
    <col min="8209" max="8209" width="22.7109375" style="3" customWidth="1"/>
    <col min="8210" max="8210" width="20.42578125" style="3" customWidth="1"/>
    <col min="8211" max="8446" width="9.140625" style="3"/>
    <col min="8447" max="8448" width="4.5703125" style="3" customWidth="1"/>
    <col min="8449" max="8449" width="15.42578125" style="3" customWidth="1"/>
    <col min="8450" max="8450" width="32" style="3" customWidth="1"/>
    <col min="8451" max="8451" width="24.140625" style="3" customWidth="1"/>
    <col min="8452" max="8452" width="10.85546875" style="3" customWidth="1"/>
    <col min="8453" max="8453" width="11" style="3" customWidth="1"/>
    <col min="8454" max="8454" width="11.42578125" style="3" customWidth="1"/>
    <col min="8455" max="8455" width="10.7109375" style="3" customWidth="1"/>
    <col min="8456" max="8456" width="23.140625" style="3" customWidth="1"/>
    <col min="8457" max="8460" width="15.7109375" style="3" customWidth="1"/>
    <col min="8461" max="8461" width="24.140625" style="3" customWidth="1"/>
    <col min="8462" max="8463" width="9.140625" style="3" customWidth="1"/>
    <col min="8464" max="8464" width="24.85546875" style="3" customWidth="1"/>
    <col min="8465" max="8465" width="22.7109375" style="3" customWidth="1"/>
    <col min="8466" max="8466" width="20.42578125" style="3" customWidth="1"/>
    <col min="8467" max="8702" width="9.140625" style="3"/>
    <col min="8703" max="8704" width="4.5703125" style="3" customWidth="1"/>
    <col min="8705" max="8705" width="15.42578125" style="3" customWidth="1"/>
    <col min="8706" max="8706" width="32" style="3" customWidth="1"/>
    <col min="8707" max="8707" width="24.140625" style="3" customWidth="1"/>
    <col min="8708" max="8708" width="10.85546875" style="3" customWidth="1"/>
    <col min="8709" max="8709" width="11" style="3" customWidth="1"/>
    <col min="8710" max="8710" width="11.42578125" style="3" customWidth="1"/>
    <col min="8711" max="8711" width="10.7109375" style="3" customWidth="1"/>
    <col min="8712" max="8712" width="23.140625" style="3" customWidth="1"/>
    <col min="8713" max="8716" width="15.7109375" style="3" customWidth="1"/>
    <col min="8717" max="8717" width="24.140625" style="3" customWidth="1"/>
    <col min="8718" max="8719" width="9.140625" style="3" customWidth="1"/>
    <col min="8720" max="8720" width="24.85546875" style="3" customWidth="1"/>
    <col min="8721" max="8721" width="22.7109375" style="3" customWidth="1"/>
    <col min="8722" max="8722" width="20.42578125" style="3" customWidth="1"/>
    <col min="8723" max="8958" width="9.140625" style="3"/>
    <col min="8959" max="8960" width="4.5703125" style="3" customWidth="1"/>
    <col min="8961" max="8961" width="15.42578125" style="3" customWidth="1"/>
    <col min="8962" max="8962" width="32" style="3" customWidth="1"/>
    <col min="8963" max="8963" width="24.140625" style="3" customWidth="1"/>
    <col min="8964" max="8964" width="10.85546875" style="3" customWidth="1"/>
    <col min="8965" max="8965" width="11" style="3" customWidth="1"/>
    <col min="8966" max="8966" width="11.42578125" style="3" customWidth="1"/>
    <col min="8967" max="8967" width="10.7109375" style="3" customWidth="1"/>
    <col min="8968" max="8968" width="23.140625" style="3" customWidth="1"/>
    <col min="8969" max="8972" width="15.7109375" style="3" customWidth="1"/>
    <col min="8973" max="8973" width="24.140625" style="3" customWidth="1"/>
    <col min="8974" max="8975" width="9.140625" style="3" customWidth="1"/>
    <col min="8976" max="8976" width="24.85546875" style="3" customWidth="1"/>
    <col min="8977" max="8977" width="22.7109375" style="3" customWidth="1"/>
    <col min="8978" max="8978" width="20.42578125" style="3" customWidth="1"/>
    <col min="8979" max="9214" width="9.140625" style="3"/>
    <col min="9215" max="9216" width="4.5703125" style="3" customWidth="1"/>
    <col min="9217" max="9217" width="15.42578125" style="3" customWidth="1"/>
    <col min="9218" max="9218" width="32" style="3" customWidth="1"/>
    <col min="9219" max="9219" width="24.140625" style="3" customWidth="1"/>
    <col min="9220" max="9220" width="10.85546875" style="3" customWidth="1"/>
    <col min="9221" max="9221" width="11" style="3" customWidth="1"/>
    <col min="9222" max="9222" width="11.42578125" style="3" customWidth="1"/>
    <col min="9223" max="9223" width="10.7109375" style="3" customWidth="1"/>
    <col min="9224" max="9224" width="23.140625" style="3" customWidth="1"/>
    <col min="9225" max="9228" width="15.7109375" style="3" customWidth="1"/>
    <col min="9229" max="9229" width="24.140625" style="3" customWidth="1"/>
    <col min="9230" max="9231" width="9.140625" style="3" customWidth="1"/>
    <col min="9232" max="9232" width="24.85546875" style="3" customWidth="1"/>
    <col min="9233" max="9233" width="22.7109375" style="3" customWidth="1"/>
    <col min="9234" max="9234" width="20.42578125" style="3" customWidth="1"/>
    <col min="9235" max="9470" width="9.140625" style="3"/>
    <col min="9471" max="9472" width="4.5703125" style="3" customWidth="1"/>
    <col min="9473" max="9473" width="15.42578125" style="3" customWidth="1"/>
    <col min="9474" max="9474" width="32" style="3" customWidth="1"/>
    <col min="9475" max="9475" width="24.140625" style="3" customWidth="1"/>
    <col min="9476" max="9476" width="10.85546875" style="3" customWidth="1"/>
    <col min="9477" max="9477" width="11" style="3" customWidth="1"/>
    <col min="9478" max="9478" width="11.42578125" style="3" customWidth="1"/>
    <col min="9479" max="9479" width="10.7109375" style="3" customWidth="1"/>
    <col min="9480" max="9480" width="23.140625" style="3" customWidth="1"/>
    <col min="9481" max="9484" width="15.7109375" style="3" customWidth="1"/>
    <col min="9485" max="9485" width="24.140625" style="3" customWidth="1"/>
    <col min="9486" max="9487" width="9.140625" style="3" customWidth="1"/>
    <col min="9488" max="9488" width="24.85546875" style="3" customWidth="1"/>
    <col min="9489" max="9489" width="22.7109375" style="3" customWidth="1"/>
    <col min="9490" max="9490" width="20.42578125" style="3" customWidth="1"/>
    <col min="9491" max="9726" width="9.140625" style="3"/>
    <col min="9727" max="9728" width="4.5703125" style="3" customWidth="1"/>
    <col min="9729" max="9729" width="15.42578125" style="3" customWidth="1"/>
    <col min="9730" max="9730" width="32" style="3" customWidth="1"/>
    <col min="9731" max="9731" width="24.140625" style="3" customWidth="1"/>
    <col min="9732" max="9732" width="10.85546875" style="3" customWidth="1"/>
    <col min="9733" max="9733" width="11" style="3" customWidth="1"/>
    <col min="9734" max="9734" width="11.42578125" style="3" customWidth="1"/>
    <col min="9735" max="9735" width="10.7109375" style="3" customWidth="1"/>
    <col min="9736" max="9736" width="23.140625" style="3" customWidth="1"/>
    <col min="9737" max="9740" width="15.7109375" style="3" customWidth="1"/>
    <col min="9741" max="9741" width="24.140625" style="3" customWidth="1"/>
    <col min="9742" max="9743" width="9.140625" style="3" customWidth="1"/>
    <col min="9744" max="9744" width="24.85546875" style="3" customWidth="1"/>
    <col min="9745" max="9745" width="22.7109375" style="3" customWidth="1"/>
    <col min="9746" max="9746" width="20.42578125" style="3" customWidth="1"/>
    <col min="9747" max="9982" width="9.140625" style="3"/>
    <col min="9983" max="9984" width="4.5703125" style="3" customWidth="1"/>
    <col min="9985" max="9985" width="15.42578125" style="3" customWidth="1"/>
    <col min="9986" max="9986" width="32" style="3" customWidth="1"/>
    <col min="9987" max="9987" width="24.140625" style="3" customWidth="1"/>
    <col min="9988" max="9988" width="10.85546875" style="3" customWidth="1"/>
    <col min="9989" max="9989" width="11" style="3" customWidth="1"/>
    <col min="9990" max="9990" width="11.42578125" style="3" customWidth="1"/>
    <col min="9991" max="9991" width="10.7109375" style="3" customWidth="1"/>
    <col min="9992" max="9992" width="23.140625" style="3" customWidth="1"/>
    <col min="9993" max="9996" width="15.7109375" style="3" customWidth="1"/>
    <col min="9997" max="9997" width="24.140625" style="3" customWidth="1"/>
    <col min="9998" max="9999" width="9.140625" style="3" customWidth="1"/>
    <col min="10000" max="10000" width="24.85546875" style="3" customWidth="1"/>
    <col min="10001" max="10001" width="22.7109375" style="3" customWidth="1"/>
    <col min="10002" max="10002" width="20.42578125" style="3" customWidth="1"/>
    <col min="10003" max="10238" width="9.140625" style="3"/>
    <col min="10239" max="10240" width="4.5703125" style="3" customWidth="1"/>
    <col min="10241" max="10241" width="15.42578125" style="3" customWidth="1"/>
    <col min="10242" max="10242" width="32" style="3" customWidth="1"/>
    <col min="10243" max="10243" width="24.140625" style="3" customWidth="1"/>
    <col min="10244" max="10244" width="10.85546875" style="3" customWidth="1"/>
    <col min="10245" max="10245" width="11" style="3" customWidth="1"/>
    <col min="10246" max="10246" width="11.42578125" style="3" customWidth="1"/>
    <col min="10247" max="10247" width="10.7109375" style="3" customWidth="1"/>
    <col min="10248" max="10248" width="23.140625" style="3" customWidth="1"/>
    <col min="10249" max="10252" width="15.7109375" style="3" customWidth="1"/>
    <col min="10253" max="10253" width="24.140625" style="3" customWidth="1"/>
    <col min="10254" max="10255" width="9.140625" style="3" customWidth="1"/>
    <col min="10256" max="10256" width="24.85546875" style="3" customWidth="1"/>
    <col min="10257" max="10257" width="22.7109375" style="3" customWidth="1"/>
    <col min="10258" max="10258" width="20.42578125" style="3" customWidth="1"/>
    <col min="10259" max="10494" width="9.140625" style="3"/>
    <col min="10495" max="10496" width="4.5703125" style="3" customWidth="1"/>
    <col min="10497" max="10497" width="15.42578125" style="3" customWidth="1"/>
    <col min="10498" max="10498" width="32" style="3" customWidth="1"/>
    <col min="10499" max="10499" width="24.140625" style="3" customWidth="1"/>
    <col min="10500" max="10500" width="10.85546875" style="3" customWidth="1"/>
    <col min="10501" max="10501" width="11" style="3" customWidth="1"/>
    <col min="10502" max="10502" width="11.42578125" style="3" customWidth="1"/>
    <col min="10503" max="10503" width="10.7109375" style="3" customWidth="1"/>
    <col min="10504" max="10504" width="23.140625" style="3" customWidth="1"/>
    <col min="10505" max="10508" width="15.7109375" style="3" customWidth="1"/>
    <col min="10509" max="10509" width="24.140625" style="3" customWidth="1"/>
    <col min="10510" max="10511" width="9.140625" style="3" customWidth="1"/>
    <col min="10512" max="10512" width="24.85546875" style="3" customWidth="1"/>
    <col min="10513" max="10513" width="22.7109375" style="3" customWidth="1"/>
    <col min="10514" max="10514" width="20.42578125" style="3" customWidth="1"/>
    <col min="10515" max="10750" width="9.140625" style="3"/>
    <col min="10751" max="10752" width="4.5703125" style="3" customWidth="1"/>
    <col min="10753" max="10753" width="15.42578125" style="3" customWidth="1"/>
    <col min="10754" max="10754" width="32" style="3" customWidth="1"/>
    <col min="10755" max="10755" width="24.140625" style="3" customWidth="1"/>
    <col min="10756" max="10756" width="10.85546875" style="3" customWidth="1"/>
    <col min="10757" max="10757" width="11" style="3" customWidth="1"/>
    <col min="10758" max="10758" width="11.42578125" style="3" customWidth="1"/>
    <col min="10759" max="10759" width="10.7109375" style="3" customWidth="1"/>
    <col min="10760" max="10760" width="23.140625" style="3" customWidth="1"/>
    <col min="10761" max="10764" width="15.7109375" style="3" customWidth="1"/>
    <col min="10765" max="10765" width="24.140625" style="3" customWidth="1"/>
    <col min="10766" max="10767" width="9.140625" style="3" customWidth="1"/>
    <col min="10768" max="10768" width="24.85546875" style="3" customWidth="1"/>
    <col min="10769" max="10769" width="22.7109375" style="3" customWidth="1"/>
    <col min="10770" max="10770" width="20.42578125" style="3" customWidth="1"/>
    <col min="10771" max="11006" width="9.140625" style="3"/>
    <col min="11007" max="11008" width="4.5703125" style="3" customWidth="1"/>
    <col min="11009" max="11009" width="15.42578125" style="3" customWidth="1"/>
    <col min="11010" max="11010" width="32" style="3" customWidth="1"/>
    <col min="11011" max="11011" width="24.140625" style="3" customWidth="1"/>
    <col min="11012" max="11012" width="10.85546875" style="3" customWidth="1"/>
    <col min="11013" max="11013" width="11" style="3" customWidth="1"/>
    <col min="11014" max="11014" width="11.42578125" style="3" customWidth="1"/>
    <col min="11015" max="11015" width="10.7109375" style="3" customWidth="1"/>
    <col min="11016" max="11016" width="23.140625" style="3" customWidth="1"/>
    <col min="11017" max="11020" width="15.7109375" style="3" customWidth="1"/>
    <col min="11021" max="11021" width="24.140625" style="3" customWidth="1"/>
    <col min="11022" max="11023" width="9.140625" style="3" customWidth="1"/>
    <col min="11024" max="11024" width="24.85546875" style="3" customWidth="1"/>
    <col min="11025" max="11025" width="22.7109375" style="3" customWidth="1"/>
    <col min="11026" max="11026" width="20.42578125" style="3" customWidth="1"/>
    <col min="11027" max="11262" width="9.140625" style="3"/>
    <col min="11263" max="11264" width="4.5703125" style="3" customWidth="1"/>
    <col min="11265" max="11265" width="15.42578125" style="3" customWidth="1"/>
    <col min="11266" max="11266" width="32" style="3" customWidth="1"/>
    <col min="11267" max="11267" width="24.140625" style="3" customWidth="1"/>
    <col min="11268" max="11268" width="10.85546875" style="3" customWidth="1"/>
    <col min="11269" max="11269" width="11" style="3" customWidth="1"/>
    <col min="11270" max="11270" width="11.42578125" style="3" customWidth="1"/>
    <col min="11271" max="11271" width="10.7109375" style="3" customWidth="1"/>
    <col min="11272" max="11272" width="23.140625" style="3" customWidth="1"/>
    <col min="11273" max="11276" width="15.7109375" style="3" customWidth="1"/>
    <col min="11277" max="11277" width="24.140625" style="3" customWidth="1"/>
    <col min="11278" max="11279" width="9.140625" style="3" customWidth="1"/>
    <col min="11280" max="11280" width="24.85546875" style="3" customWidth="1"/>
    <col min="11281" max="11281" width="22.7109375" style="3" customWidth="1"/>
    <col min="11282" max="11282" width="20.42578125" style="3" customWidth="1"/>
    <col min="11283" max="11518" width="9.140625" style="3"/>
    <col min="11519" max="11520" width="4.5703125" style="3" customWidth="1"/>
    <col min="11521" max="11521" width="15.42578125" style="3" customWidth="1"/>
    <col min="11522" max="11522" width="32" style="3" customWidth="1"/>
    <col min="11523" max="11523" width="24.140625" style="3" customWidth="1"/>
    <col min="11524" max="11524" width="10.85546875" style="3" customWidth="1"/>
    <col min="11525" max="11525" width="11" style="3" customWidth="1"/>
    <col min="11526" max="11526" width="11.42578125" style="3" customWidth="1"/>
    <col min="11527" max="11527" width="10.7109375" style="3" customWidth="1"/>
    <col min="11528" max="11528" width="23.140625" style="3" customWidth="1"/>
    <col min="11529" max="11532" width="15.7109375" style="3" customWidth="1"/>
    <col min="11533" max="11533" width="24.140625" style="3" customWidth="1"/>
    <col min="11534" max="11535" width="9.140625" style="3" customWidth="1"/>
    <col min="11536" max="11536" width="24.85546875" style="3" customWidth="1"/>
    <col min="11537" max="11537" width="22.7109375" style="3" customWidth="1"/>
    <col min="11538" max="11538" width="20.42578125" style="3" customWidth="1"/>
    <col min="11539" max="11774" width="9.140625" style="3"/>
    <col min="11775" max="11776" width="4.5703125" style="3" customWidth="1"/>
    <col min="11777" max="11777" width="15.42578125" style="3" customWidth="1"/>
    <col min="11778" max="11778" width="32" style="3" customWidth="1"/>
    <col min="11779" max="11779" width="24.140625" style="3" customWidth="1"/>
    <col min="11780" max="11780" width="10.85546875" style="3" customWidth="1"/>
    <col min="11781" max="11781" width="11" style="3" customWidth="1"/>
    <col min="11782" max="11782" width="11.42578125" style="3" customWidth="1"/>
    <col min="11783" max="11783" width="10.7109375" style="3" customWidth="1"/>
    <col min="11784" max="11784" width="23.140625" style="3" customWidth="1"/>
    <col min="11785" max="11788" width="15.7109375" style="3" customWidth="1"/>
    <col min="11789" max="11789" width="24.140625" style="3" customWidth="1"/>
    <col min="11790" max="11791" width="9.140625" style="3" customWidth="1"/>
    <col min="11792" max="11792" width="24.85546875" style="3" customWidth="1"/>
    <col min="11793" max="11793" width="22.7109375" style="3" customWidth="1"/>
    <col min="11794" max="11794" width="20.42578125" style="3" customWidth="1"/>
    <col min="11795" max="12030" width="9.140625" style="3"/>
    <col min="12031" max="12032" width="4.5703125" style="3" customWidth="1"/>
    <col min="12033" max="12033" width="15.42578125" style="3" customWidth="1"/>
    <col min="12034" max="12034" width="32" style="3" customWidth="1"/>
    <col min="12035" max="12035" width="24.140625" style="3" customWidth="1"/>
    <col min="12036" max="12036" width="10.85546875" style="3" customWidth="1"/>
    <col min="12037" max="12037" width="11" style="3" customWidth="1"/>
    <col min="12038" max="12038" width="11.42578125" style="3" customWidth="1"/>
    <col min="12039" max="12039" width="10.7109375" style="3" customWidth="1"/>
    <col min="12040" max="12040" width="23.140625" style="3" customWidth="1"/>
    <col min="12041" max="12044" width="15.7109375" style="3" customWidth="1"/>
    <col min="12045" max="12045" width="24.140625" style="3" customWidth="1"/>
    <col min="12046" max="12047" width="9.140625" style="3" customWidth="1"/>
    <col min="12048" max="12048" width="24.85546875" style="3" customWidth="1"/>
    <col min="12049" max="12049" width="22.7109375" style="3" customWidth="1"/>
    <col min="12050" max="12050" width="20.42578125" style="3" customWidth="1"/>
    <col min="12051" max="12286" width="9.140625" style="3"/>
    <col min="12287" max="12288" width="4.5703125" style="3" customWidth="1"/>
    <col min="12289" max="12289" width="15.42578125" style="3" customWidth="1"/>
    <col min="12290" max="12290" width="32" style="3" customWidth="1"/>
    <col min="12291" max="12291" width="24.140625" style="3" customWidth="1"/>
    <col min="12292" max="12292" width="10.85546875" style="3" customWidth="1"/>
    <col min="12293" max="12293" width="11" style="3" customWidth="1"/>
    <col min="12294" max="12294" width="11.42578125" style="3" customWidth="1"/>
    <col min="12295" max="12295" width="10.7109375" style="3" customWidth="1"/>
    <col min="12296" max="12296" width="23.140625" style="3" customWidth="1"/>
    <col min="12297" max="12300" width="15.7109375" style="3" customWidth="1"/>
    <col min="12301" max="12301" width="24.140625" style="3" customWidth="1"/>
    <col min="12302" max="12303" width="9.140625" style="3" customWidth="1"/>
    <col min="12304" max="12304" width="24.85546875" style="3" customWidth="1"/>
    <col min="12305" max="12305" width="22.7109375" style="3" customWidth="1"/>
    <col min="12306" max="12306" width="20.42578125" style="3" customWidth="1"/>
    <col min="12307" max="12542" width="9.140625" style="3"/>
    <col min="12543" max="12544" width="4.5703125" style="3" customWidth="1"/>
    <col min="12545" max="12545" width="15.42578125" style="3" customWidth="1"/>
    <col min="12546" max="12546" width="32" style="3" customWidth="1"/>
    <col min="12547" max="12547" width="24.140625" style="3" customWidth="1"/>
    <col min="12548" max="12548" width="10.85546875" style="3" customWidth="1"/>
    <col min="12549" max="12549" width="11" style="3" customWidth="1"/>
    <col min="12550" max="12550" width="11.42578125" style="3" customWidth="1"/>
    <col min="12551" max="12551" width="10.7109375" style="3" customWidth="1"/>
    <col min="12552" max="12552" width="23.140625" style="3" customWidth="1"/>
    <col min="12553" max="12556" width="15.7109375" style="3" customWidth="1"/>
    <col min="12557" max="12557" width="24.140625" style="3" customWidth="1"/>
    <col min="12558" max="12559" width="9.140625" style="3" customWidth="1"/>
    <col min="12560" max="12560" width="24.85546875" style="3" customWidth="1"/>
    <col min="12561" max="12561" width="22.7109375" style="3" customWidth="1"/>
    <col min="12562" max="12562" width="20.42578125" style="3" customWidth="1"/>
    <col min="12563" max="12798" width="9.140625" style="3"/>
    <col min="12799" max="12800" width="4.5703125" style="3" customWidth="1"/>
    <col min="12801" max="12801" width="15.42578125" style="3" customWidth="1"/>
    <col min="12802" max="12802" width="32" style="3" customWidth="1"/>
    <col min="12803" max="12803" width="24.140625" style="3" customWidth="1"/>
    <col min="12804" max="12804" width="10.85546875" style="3" customWidth="1"/>
    <col min="12805" max="12805" width="11" style="3" customWidth="1"/>
    <col min="12806" max="12806" width="11.42578125" style="3" customWidth="1"/>
    <col min="12807" max="12807" width="10.7109375" style="3" customWidth="1"/>
    <col min="12808" max="12808" width="23.140625" style="3" customWidth="1"/>
    <col min="12809" max="12812" width="15.7109375" style="3" customWidth="1"/>
    <col min="12813" max="12813" width="24.140625" style="3" customWidth="1"/>
    <col min="12814" max="12815" width="9.140625" style="3" customWidth="1"/>
    <col min="12816" max="12816" width="24.85546875" style="3" customWidth="1"/>
    <col min="12817" max="12817" width="22.7109375" style="3" customWidth="1"/>
    <col min="12818" max="12818" width="20.42578125" style="3" customWidth="1"/>
    <col min="12819" max="13054" width="9.140625" style="3"/>
    <col min="13055" max="13056" width="4.5703125" style="3" customWidth="1"/>
    <col min="13057" max="13057" width="15.42578125" style="3" customWidth="1"/>
    <col min="13058" max="13058" width="32" style="3" customWidth="1"/>
    <col min="13059" max="13059" width="24.140625" style="3" customWidth="1"/>
    <col min="13060" max="13060" width="10.85546875" style="3" customWidth="1"/>
    <col min="13061" max="13061" width="11" style="3" customWidth="1"/>
    <col min="13062" max="13062" width="11.42578125" style="3" customWidth="1"/>
    <col min="13063" max="13063" width="10.7109375" style="3" customWidth="1"/>
    <col min="13064" max="13064" width="23.140625" style="3" customWidth="1"/>
    <col min="13065" max="13068" width="15.7109375" style="3" customWidth="1"/>
    <col min="13069" max="13069" width="24.140625" style="3" customWidth="1"/>
    <col min="13070" max="13071" width="9.140625" style="3" customWidth="1"/>
    <col min="13072" max="13072" width="24.85546875" style="3" customWidth="1"/>
    <col min="13073" max="13073" width="22.7109375" style="3" customWidth="1"/>
    <col min="13074" max="13074" width="20.42578125" style="3" customWidth="1"/>
    <col min="13075" max="13310" width="9.140625" style="3"/>
    <col min="13311" max="13312" width="4.5703125" style="3" customWidth="1"/>
    <col min="13313" max="13313" width="15.42578125" style="3" customWidth="1"/>
    <col min="13314" max="13314" width="32" style="3" customWidth="1"/>
    <col min="13315" max="13315" width="24.140625" style="3" customWidth="1"/>
    <col min="13316" max="13316" width="10.85546875" style="3" customWidth="1"/>
    <col min="13317" max="13317" width="11" style="3" customWidth="1"/>
    <col min="13318" max="13318" width="11.42578125" style="3" customWidth="1"/>
    <col min="13319" max="13319" width="10.7109375" style="3" customWidth="1"/>
    <col min="13320" max="13320" width="23.140625" style="3" customWidth="1"/>
    <col min="13321" max="13324" width="15.7109375" style="3" customWidth="1"/>
    <col min="13325" max="13325" width="24.140625" style="3" customWidth="1"/>
    <col min="13326" max="13327" width="9.140625" style="3" customWidth="1"/>
    <col min="13328" max="13328" width="24.85546875" style="3" customWidth="1"/>
    <col min="13329" max="13329" width="22.7109375" style="3" customWidth="1"/>
    <col min="13330" max="13330" width="20.42578125" style="3" customWidth="1"/>
    <col min="13331" max="13566" width="9.140625" style="3"/>
    <col min="13567" max="13568" width="4.5703125" style="3" customWidth="1"/>
    <col min="13569" max="13569" width="15.42578125" style="3" customWidth="1"/>
    <col min="13570" max="13570" width="32" style="3" customWidth="1"/>
    <col min="13571" max="13571" width="24.140625" style="3" customWidth="1"/>
    <col min="13572" max="13572" width="10.85546875" style="3" customWidth="1"/>
    <col min="13573" max="13573" width="11" style="3" customWidth="1"/>
    <col min="13574" max="13574" width="11.42578125" style="3" customWidth="1"/>
    <col min="13575" max="13575" width="10.7109375" style="3" customWidth="1"/>
    <col min="13576" max="13576" width="23.140625" style="3" customWidth="1"/>
    <col min="13577" max="13580" width="15.7109375" style="3" customWidth="1"/>
    <col min="13581" max="13581" width="24.140625" style="3" customWidth="1"/>
    <col min="13582" max="13583" width="9.140625" style="3" customWidth="1"/>
    <col min="13584" max="13584" width="24.85546875" style="3" customWidth="1"/>
    <col min="13585" max="13585" width="22.7109375" style="3" customWidth="1"/>
    <col min="13586" max="13586" width="20.42578125" style="3" customWidth="1"/>
    <col min="13587" max="13822" width="9.140625" style="3"/>
    <col min="13823" max="13824" width="4.5703125" style="3" customWidth="1"/>
    <col min="13825" max="13825" width="15.42578125" style="3" customWidth="1"/>
    <col min="13826" max="13826" width="32" style="3" customWidth="1"/>
    <col min="13827" max="13827" width="24.140625" style="3" customWidth="1"/>
    <col min="13828" max="13828" width="10.85546875" style="3" customWidth="1"/>
    <col min="13829" max="13829" width="11" style="3" customWidth="1"/>
    <col min="13830" max="13830" width="11.42578125" style="3" customWidth="1"/>
    <col min="13831" max="13831" width="10.7109375" style="3" customWidth="1"/>
    <col min="13832" max="13832" width="23.140625" style="3" customWidth="1"/>
    <col min="13833" max="13836" width="15.7109375" style="3" customWidth="1"/>
    <col min="13837" max="13837" width="24.140625" style="3" customWidth="1"/>
    <col min="13838" max="13839" width="9.140625" style="3" customWidth="1"/>
    <col min="13840" max="13840" width="24.85546875" style="3" customWidth="1"/>
    <col min="13841" max="13841" width="22.7109375" style="3" customWidth="1"/>
    <col min="13842" max="13842" width="20.42578125" style="3" customWidth="1"/>
    <col min="13843" max="14078" width="9.140625" style="3"/>
    <col min="14079" max="14080" width="4.5703125" style="3" customWidth="1"/>
    <col min="14081" max="14081" width="15.42578125" style="3" customWidth="1"/>
    <col min="14082" max="14082" width="32" style="3" customWidth="1"/>
    <col min="14083" max="14083" width="24.140625" style="3" customWidth="1"/>
    <col min="14084" max="14084" width="10.85546875" style="3" customWidth="1"/>
    <col min="14085" max="14085" width="11" style="3" customWidth="1"/>
    <col min="14086" max="14086" width="11.42578125" style="3" customWidth="1"/>
    <col min="14087" max="14087" width="10.7109375" style="3" customWidth="1"/>
    <col min="14088" max="14088" width="23.140625" style="3" customWidth="1"/>
    <col min="14089" max="14092" width="15.7109375" style="3" customWidth="1"/>
    <col min="14093" max="14093" width="24.140625" style="3" customWidth="1"/>
    <col min="14094" max="14095" width="9.140625" style="3" customWidth="1"/>
    <col min="14096" max="14096" width="24.85546875" style="3" customWidth="1"/>
    <col min="14097" max="14097" width="22.7109375" style="3" customWidth="1"/>
    <col min="14098" max="14098" width="20.42578125" style="3" customWidth="1"/>
    <col min="14099" max="14334" width="9.140625" style="3"/>
    <col min="14335" max="14336" width="4.5703125" style="3" customWidth="1"/>
    <col min="14337" max="14337" width="15.42578125" style="3" customWidth="1"/>
    <col min="14338" max="14338" width="32" style="3" customWidth="1"/>
    <col min="14339" max="14339" width="24.140625" style="3" customWidth="1"/>
    <col min="14340" max="14340" width="10.85546875" style="3" customWidth="1"/>
    <col min="14341" max="14341" width="11" style="3" customWidth="1"/>
    <col min="14342" max="14342" width="11.42578125" style="3" customWidth="1"/>
    <col min="14343" max="14343" width="10.7109375" style="3" customWidth="1"/>
    <col min="14344" max="14344" width="23.140625" style="3" customWidth="1"/>
    <col min="14345" max="14348" width="15.7109375" style="3" customWidth="1"/>
    <col min="14349" max="14349" width="24.140625" style="3" customWidth="1"/>
    <col min="14350" max="14351" width="9.140625" style="3" customWidth="1"/>
    <col min="14352" max="14352" width="24.85546875" style="3" customWidth="1"/>
    <col min="14353" max="14353" width="22.7109375" style="3" customWidth="1"/>
    <col min="14354" max="14354" width="20.42578125" style="3" customWidth="1"/>
    <col min="14355" max="14590" width="9.140625" style="3"/>
    <col min="14591" max="14592" width="4.5703125" style="3" customWidth="1"/>
    <col min="14593" max="14593" width="15.42578125" style="3" customWidth="1"/>
    <col min="14594" max="14594" width="32" style="3" customWidth="1"/>
    <col min="14595" max="14595" width="24.140625" style="3" customWidth="1"/>
    <col min="14596" max="14596" width="10.85546875" style="3" customWidth="1"/>
    <col min="14597" max="14597" width="11" style="3" customWidth="1"/>
    <col min="14598" max="14598" width="11.42578125" style="3" customWidth="1"/>
    <col min="14599" max="14599" width="10.7109375" style="3" customWidth="1"/>
    <col min="14600" max="14600" width="23.140625" style="3" customWidth="1"/>
    <col min="14601" max="14604" width="15.7109375" style="3" customWidth="1"/>
    <col min="14605" max="14605" width="24.140625" style="3" customWidth="1"/>
    <col min="14606" max="14607" width="9.140625" style="3" customWidth="1"/>
    <col min="14608" max="14608" width="24.85546875" style="3" customWidth="1"/>
    <col min="14609" max="14609" width="22.7109375" style="3" customWidth="1"/>
    <col min="14610" max="14610" width="20.42578125" style="3" customWidth="1"/>
    <col min="14611" max="14846" width="9.140625" style="3"/>
    <col min="14847" max="14848" width="4.5703125" style="3" customWidth="1"/>
    <col min="14849" max="14849" width="15.42578125" style="3" customWidth="1"/>
    <col min="14850" max="14850" width="32" style="3" customWidth="1"/>
    <col min="14851" max="14851" width="24.140625" style="3" customWidth="1"/>
    <col min="14852" max="14852" width="10.85546875" style="3" customWidth="1"/>
    <col min="14853" max="14853" width="11" style="3" customWidth="1"/>
    <col min="14854" max="14854" width="11.42578125" style="3" customWidth="1"/>
    <col min="14855" max="14855" width="10.7109375" style="3" customWidth="1"/>
    <col min="14856" max="14856" width="23.140625" style="3" customWidth="1"/>
    <col min="14857" max="14860" width="15.7109375" style="3" customWidth="1"/>
    <col min="14861" max="14861" width="24.140625" style="3" customWidth="1"/>
    <col min="14862" max="14863" width="9.140625" style="3" customWidth="1"/>
    <col min="14864" max="14864" width="24.85546875" style="3" customWidth="1"/>
    <col min="14865" max="14865" width="22.7109375" style="3" customWidth="1"/>
    <col min="14866" max="14866" width="20.42578125" style="3" customWidth="1"/>
    <col min="14867" max="15102" width="9.140625" style="3"/>
    <col min="15103" max="15104" width="4.5703125" style="3" customWidth="1"/>
    <col min="15105" max="15105" width="15.42578125" style="3" customWidth="1"/>
    <col min="15106" max="15106" width="32" style="3" customWidth="1"/>
    <col min="15107" max="15107" width="24.140625" style="3" customWidth="1"/>
    <col min="15108" max="15108" width="10.85546875" style="3" customWidth="1"/>
    <col min="15109" max="15109" width="11" style="3" customWidth="1"/>
    <col min="15110" max="15110" width="11.42578125" style="3" customWidth="1"/>
    <col min="15111" max="15111" width="10.7109375" style="3" customWidth="1"/>
    <col min="15112" max="15112" width="23.140625" style="3" customWidth="1"/>
    <col min="15113" max="15116" width="15.7109375" style="3" customWidth="1"/>
    <col min="15117" max="15117" width="24.140625" style="3" customWidth="1"/>
    <col min="15118" max="15119" width="9.140625" style="3" customWidth="1"/>
    <col min="15120" max="15120" width="24.85546875" style="3" customWidth="1"/>
    <col min="15121" max="15121" width="22.7109375" style="3" customWidth="1"/>
    <col min="15122" max="15122" width="20.42578125" style="3" customWidth="1"/>
    <col min="15123" max="15358" width="9.140625" style="3"/>
    <col min="15359" max="15360" width="4.5703125" style="3" customWidth="1"/>
    <col min="15361" max="15361" width="15.42578125" style="3" customWidth="1"/>
    <col min="15362" max="15362" width="32" style="3" customWidth="1"/>
    <col min="15363" max="15363" width="24.140625" style="3" customWidth="1"/>
    <col min="15364" max="15364" width="10.85546875" style="3" customWidth="1"/>
    <col min="15365" max="15365" width="11" style="3" customWidth="1"/>
    <col min="15366" max="15366" width="11.42578125" style="3" customWidth="1"/>
    <col min="15367" max="15367" width="10.7109375" style="3" customWidth="1"/>
    <col min="15368" max="15368" width="23.140625" style="3" customWidth="1"/>
    <col min="15369" max="15372" width="15.7109375" style="3" customWidth="1"/>
    <col min="15373" max="15373" width="24.140625" style="3" customWidth="1"/>
    <col min="15374" max="15375" width="9.140625" style="3" customWidth="1"/>
    <col min="15376" max="15376" width="24.85546875" style="3" customWidth="1"/>
    <col min="15377" max="15377" width="22.7109375" style="3" customWidth="1"/>
    <col min="15378" max="15378" width="20.42578125" style="3" customWidth="1"/>
    <col min="15379" max="15614" width="9.140625" style="3"/>
    <col min="15615" max="15616" width="4.5703125" style="3" customWidth="1"/>
    <col min="15617" max="15617" width="15.42578125" style="3" customWidth="1"/>
    <col min="15618" max="15618" width="32" style="3" customWidth="1"/>
    <col min="15619" max="15619" width="24.140625" style="3" customWidth="1"/>
    <col min="15620" max="15620" width="10.85546875" style="3" customWidth="1"/>
    <col min="15621" max="15621" width="11" style="3" customWidth="1"/>
    <col min="15622" max="15622" width="11.42578125" style="3" customWidth="1"/>
    <col min="15623" max="15623" width="10.7109375" style="3" customWidth="1"/>
    <col min="15624" max="15624" width="23.140625" style="3" customWidth="1"/>
    <col min="15625" max="15628" width="15.7109375" style="3" customWidth="1"/>
    <col min="15629" max="15629" width="24.140625" style="3" customWidth="1"/>
    <col min="15630" max="15631" width="9.140625" style="3" customWidth="1"/>
    <col min="15632" max="15632" width="24.85546875" style="3" customWidth="1"/>
    <col min="15633" max="15633" width="22.7109375" style="3" customWidth="1"/>
    <col min="15634" max="15634" width="20.42578125" style="3" customWidth="1"/>
    <col min="15635" max="15870" width="9.140625" style="3"/>
    <col min="15871" max="15872" width="4.5703125" style="3" customWidth="1"/>
    <col min="15873" max="15873" width="15.42578125" style="3" customWidth="1"/>
    <col min="15874" max="15874" width="32" style="3" customWidth="1"/>
    <col min="15875" max="15875" width="24.140625" style="3" customWidth="1"/>
    <col min="15876" max="15876" width="10.85546875" style="3" customWidth="1"/>
    <col min="15877" max="15877" width="11" style="3" customWidth="1"/>
    <col min="15878" max="15878" width="11.42578125" style="3" customWidth="1"/>
    <col min="15879" max="15879" width="10.7109375" style="3" customWidth="1"/>
    <col min="15880" max="15880" width="23.140625" style="3" customWidth="1"/>
    <col min="15881" max="15884" width="15.7109375" style="3" customWidth="1"/>
    <col min="15885" max="15885" width="24.140625" style="3" customWidth="1"/>
    <col min="15886" max="15887" width="9.140625" style="3" customWidth="1"/>
    <col min="15888" max="15888" width="24.85546875" style="3" customWidth="1"/>
    <col min="15889" max="15889" width="22.7109375" style="3" customWidth="1"/>
    <col min="15890" max="15890" width="20.42578125" style="3" customWidth="1"/>
    <col min="15891" max="16126" width="9.140625" style="3"/>
    <col min="16127" max="16128" width="4.5703125" style="3" customWidth="1"/>
    <col min="16129" max="16129" width="15.42578125" style="3" customWidth="1"/>
    <col min="16130" max="16130" width="32" style="3" customWidth="1"/>
    <col min="16131" max="16131" width="24.140625" style="3" customWidth="1"/>
    <col min="16132" max="16132" width="10.85546875" style="3" customWidth="1"/>
    <col min="16133" max="16133" width="11" style="3" customWidth="1"/>
    <col min="16134" max="16134" width="11.42578125" style="3" customWidth="1"/>
    <col min="16135" max="16135" width="10.7109375" style="3" customWidth="1"/>
    <col min="16136" max="16136" width="23.140625" style="3" customWidth="1"/>
    <col min="16137" max="16140" width="15.7109375" style="3" customWidth="1"/>
    <col min="16141" max="16141" width="24.140625" style="3" customWidth="1"/>
    <col min="16142" max="16143" width="9.140625" style="3" customWidth="1"/>
    <col min="16144" max="16144" width="24.85546875" style="3" customWidth="1"/>
    <col min="16145" max="16145" width="22.7109375" style="3" customWidth="1"/>
    <col min="16146" max="16146" width="20.42578125" style="3" customWidth="1"/>
    <col min="16147" max="16384" width="9.140625" style="3"/>
  </cols>
  <sheetData>
    <row r="1" spans="1:18" x14ac:dyDescent="0.25">
      <c r="M1" s="10" t="s">
        <v>193</v>
      </c>
      <c r="N1" s="325"/>
      <c r="O1" s="325"/>
      <c r="P1" s="325"/>
      <c r="Q1" s="325"/>
    </row>
    <row r="2" spans="1:18" x14ac:dyDescent="0.25">
      <c r="N2" s="325"/>
      <c r="O2" s="325"/>
      <c r="P2" s="325"/>
      <c r="Q2" s="325"/>
    </row>
    <row r="3" spans="1:18" ht="34.5" customHeight="1" x14ac:dyDescent="0.25">
      <c r="L3" s="343" t="s">
        <v>156</v>
      </c>
      <c r="M3" s="343"/>
      <c r="N3" s="3"/>
      <c r="O3" s="3"/>
      <c r="P3" s="3"/>
      <c r="Q3" s="3"/>
    </row>
    <row r="4" spans="1:18" ht="34.5" customHeight="1" x14ac:dyDescent="0.25">
      <c r="L4" s="343" t="s">
        <v>166</v>
      </c>
      <c r="M4" s="343"/>
      <c r="N4" s="3"/>
      <c r="O4" s="3"/>
      <c r="P4" s="3"/>
      <c r="Q4" s="3"/>
    </row>
    <row r="5" spans="1:18" ht="28.5" customHeight="1" x14ac:dyDescent="0.25">
      <c r="A5" s="348" t="s">
        <v>143</v>
      </c>
      <c r="B5" s="348"/>
      <c r="C5" s="348"/>
      <c r="D5" s="348"/>
      <c r="E5" s="348"/>
      <c r="F5" s="348"/>
      <c r="G5" s="304"/>
      <c r="H5" s="304"/>
      <c r="I5" s="3"/>
      <c r="J5" s="3"/>
      <c r="K5" s="3"/>
      <c r="L5" s="3"/>
      <c r="M5" s="3"/>
      <c r="N5" s="3"/>
      <c r="O5" s="3"/>
      <c r="P5" s="3"/>
      <c r="Q5" s="3"/>
    </row>
    <row r="6" spans="1:18" ht="35.25" customHeight="1" x14ac:dyDescent="0.25">
      <c r="A6" s="458" t="s">
        <v>121</v>
      </c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P6" s="194"/>
      <c r="Q6" s="194"/>
      <c r="R6" s="11"/>
    </row>
    <row r="7" spans="1:18" ht="35.25" customHeight="1" x14ac:dyDescent="0.25">
      <c r="A7" s="344"/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P7" s="3"/>
      <c r="Q7" s="3"/>
    </row>
    <row r="8" spans="1:18" ht="114" customHeight="1" x14ac:dyDescent="0.25">
      <c r="A8" s="25" t="s">
        <v>0</v>
      </c>
      <c r="B8" s="25" t="s">
        <v>1</v>
      </c>
      <c r="C8" s="25" t="s">
        <v>122</v>
      </c>
      <c r="D8" s="459" t="s">
        <v>123</v>
      </c>
      <c r="E8" s="459"/>
      <c r="F8" s="459"/>
      <c r="G8" s="12">
        <v>30</v>
      </c>
      <c r="H8" s="22"/>
      <c r="I8" s="22"/>
      <c r="J8" s="22"/>
      <c r="K8" s="22"/>
      <c r="L8" s="22"/>
      <c r="M8" s="22"/>
      <c r="P8" s="195"/>
      <c r="Q8" s="196"/>
      <c r="R8" s="197"/>
    </row>
    <row r="9" spans="1:18" ht="61.5" customHeight="1" x14ac:dyDescent="0.25">
      <c r="A9" s="26"/>
      <c r="B9" s="27"/>
      <c r="C9" s="13"/>
      <c r="D9" s="460" t="s">
        <v>3</v>
      </c>
      <c r="E9" s="460"/>
      <c r="F9" s="460"/>
      <c r="G9" s="12">
        <v>44</v>
      </c>
      <c r="H9" s="22"/>
      <c r="I9" s="22"/>
      <c r="J9" s="22"/>
      <c r="K9" s="22"/>
      <c r="L9" s="22"/>
      <c r="M9" s="22"/>
      <c r="P9" s="195"/>
      <c r="Q9" s="196"/>
      <c r="R9" s="197"/>
    </row>
    <row r="10" spans="1:18" ht="30" customHeight="1" thickBot="1" x14ac:dyDescent="0.3">
      <c r="A10" s="419" t="s">
        <v>27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</row>
    <row r="11" spans="1:18" s="4" customFormat="1" ht="30.75" customHeight="1" thickBot="1" x14ac:dyDescent="0.3">
      <c r="A11" s="334" t="s">
        <v>4</v>
      </c>
      <c r="B11" s="430" t="s">
        <v>5</v>
      </c>
      <c r="C11" s="469" t="s">
        <v>124</v>
      </c>
      <c r="D11" s="431"/>
      <c r="E11" s="431"/>
      <c r="F11" s="431"/>
      <c r="G11" s="432"/>
      <c r="H11" s="433" t="s">
        <v>6</v>
      </c>
      <c r="I11" s="420" t="s">
        <v>7</v>
      </c>
      <c r="J11" s="420"/>
      <c r="K11" s="420"/>
      <c r="L11" s="420"/>
      <c r="M11" s="421" t="s">
        <v>8</v>
      </c>
      <c r="N11" s="28"/>
      <c r="O11" s="28"/>
      <c r="P11" s="461"/>
      <c r="Q11" s="461"/>
    </row>
    <row r="12" spans="1:18" s="4" customFormat="1" ht="47.25" customHeight="1" thickBot="1" x14ac:dyDescent="0.3">
      <c r="A12" s="335"/>
      <c r="B12" s="467"/>
      <c r="C12" s="462">
        <f>D12+E12+F12+G12</f>
        <v>1</v>
      </c>
      <c r="D12" s="198">
        <v>0</v>
      </c>
      <c r="E12" s="199">
        <v>0</v>
      </c>
      <c r="F12" s="199">
        <v>0.4</v>
      </c>
      <c r="G12" s="200">
        <v>0.6</v>
      </c>
      <c r="H12" s="434"/>
      <c r="I12" s="32" t="s">
        <v>9</v>
      </c>
      <c r="J12" s="32" t="s">
        <v>10</v>
      </c>
      <c r="K12" s="32" t="s">
        <v>11</v>
      </c>
      <c r="L12" s="32" t="s">
        <v>12</v>
      </c>
      <c r="M12" s="422"/>
      <c r="N12" s="28"/>
      <c r="O12" s="28"/>
    </row>
    <row r="13" spans="1:18" s="4" customFormat="1" ht="40.5" customHeight="1" thickBot="1" x14ac:dyDescent="0.3">
      <c r="A13" s="336"/>
      <c r="B13" s="468"/>
      <c r="C13" s="463"/>
      <c r="D13" s="33" t="s">
        <v>9</v>
      </c>
      <c r="E13" s="34" t="s">
        <v>10</v>
      </c>
      <c r="F13" s="34" t="s">
        <v>11</v>
      </c>
      <c r="G13" s="35" t="s">
        <v>12</v>
      </c>
      <c r="H13" s="424" t="s">
        <v>29</v>
      </c>
      <c r="I13" s="425"/>
      <c r="J13" s="425"/>
      <c r="K13" s="425"/>
      <c r="L13" s="425"/>
      <c r="M13" s="426"/>
      <c r="N13" s="28"/>
      <c r="O13" s="28"/>
      <c r="P13" s="28"/>
      <c r="Q13" s="28"/>
    </row>
    <row r="14" spans="1:18" ht="15.75" customHeight="1" x14ac:dyDescent="0.2">
      <c r="A14" s="334">
        <v>185</v>
      </c>
      <c r="B14" s="373" t="s">
        <v>30</v>
      </c>
      <c r="C14" s="36"/>
      <c r="D14" s="37"/>
      <c r="E14" s="38"/>
      <c r="F14" s="38"/>
      <c r="G14" s="39"/>
      <c r="H14" s="40" t="s">
        <v>31</v>
      </c>
      <c r="I14" s="41">
        <v>18203</v>
      </c>
      <c r="J14" s="42">
        <v>20562</v>
      </c>
      <c r="K14" s="42">
        <v>22921</v>
      </c>
      <c r="L14" s="42">
        <v>25280</v>
      </c>
      <c r="M14" s="43"/>
    </row>
    <row r="15" spans="1:18" ht="15.75" customHeight="1" thickBot="1" x14ac:dyDescent="0.25">
      <c r="A15" s="335"/>
      <c r="B15" s="374"/>
      <c r="C15" s="201"/>
      <c r="D15" s="202"/>
      <c r="E15" s="203"/>
      <c r="F15" s="203"/>
      <c r="G15" s="204"/>
      <c r="H15" s="47" t="s">
        <v>13</v>
      </c>
      <c r="I15" s="48">
        <v>1061</v>
      </c>
      <c r="J15" s="5">
        <v>1061</v>
      </c>
      <c r="K15" s="5">
        <v>1061</v>
      </c>
      <c r="L15" s="5">
        <v>1061</v>
      </c>
      <c r="M15" s="49"/>
    </row>
    <row r="16" spans="1:18" ht="15.75" customHeight="1" thickBot="1" x14ac:dyDescent="0.25">
      <c r="A16" s="335"/>
      <c r="B16" s="374"/>
      <c r="C16" s="427" t="s">
        <v>15</v>
      </c>
      <c r="D16" s="428"/>
      <c r="E16" s="428"/>
      <c r="F16" s="428"/>
      <c r="G16" s="429"/>
      <c r="H16" s="50" t="s">
        <v>14</v>
      </c>
      <c r="I16" s="51">
        <f>I15+I14</f>
        <v>19264</v>
      </c>
      <c r="J16" s="52">
        <f>J15+J14</f>
        <v>21623</v>
      </c>
      <c r="K16" s="52">
        <f>K15+K14</f>
        <v>23982</v>
      </c>
      <c r="L16" s="52">
        <f>L15+L14</f>
        <v>26341</v>
      </c>
      <c r="M16" s="53"/>
    </row>
    <row r="17" spans="1:18" ht="24" customHeight="1" thickBot="1" x14ac:dyDescent="0.3">
      <c r="A17" s="335"/>
      <c r="B17" s="374"/>
      <c r="C17" s="54">
        <f>'[1]Уд.опер.-тайл_ПВР'!AK30</f>
        <v>16</v>
      </c>
      <c r="D17" s="54">
        <f>ROUND($C17*D$12,0)</f>
        <v>0</v>
      </c>
      <c r="E17" s="55">
        <f>ROUND($C17*E$12,0)</f>
        <v>0</v>
      </c>
      <c r="F17" s="55">
        <f>ROUND($C17*F$12,0)</f>
        <v>6</v>
      </c>
      <c r="G17" s="55">
        <f>ROUND($C17*G$12,0)</f>
        <v>10</v>
      </c>
      <c r="H17" s="54" t="s">
        <v>15</v>
      </c>
      <c r="I17" s="54">
        <f>D17</f>
        <v>0</v>
      </c>
      <c r="J17" s="55">
        <f>E17</f>
        <v>0</v>
      </c>
      <c r="K17" s="55">
        <f>F17</f>
        <v>6</v>
      </c>
      <c r="L17" s="55">
        <f>G17</f>
        <v>10</v>
      </c>
      <c r="M17" s="56">
        <f>SUM(I17:L17)</f>
        <v>16</v>
      </c>
    </row>
    <row r="18" spans="1:18" ht="17.25" customHeight="1" thickBot="1" x14ac:dyDescent="0.3">
      <c r="A18" s="335"/>
      <c r="B18" s="374"/>
      <c r="C18" s="331" t="s">
        <v>32</v>
      </c>
      <c r="D18" s="332"/>
      <c r="E18" s="332"/>
      <c r="F18" s="332"/>
      <c r="G18" s="333"/>
      <c r="H18" s="205" t="s">
        <v>33</v>
      </c>
      <c r="I18" s="58">
        <f>(I14*$B$9*$A$9)*I17+(I15*$A$9)*I17+$C$9*I17</f>
        <v>0</v>
      </c>
      <c r="J18" s="59">
        <f>(J14*$B$9*$A$9)*J17+(J15*$A$9)*J17+$C$9*J17</f>
        <v>0</v>
      </c>
      <c r="K18" s="59">
        <f>(K14*$B$9*$A$9)*K17+(K15*$A$9)*K17+$C$9*K17</f>
        <v>0</v>
      </c>
      <c r="L18" s="59">
        <f>(L14*$B$9*$A$9)*L17+(L15*$A$9)*L17+$C$9*L17</f>
        <v>0</v>
      </c>
      <c r="M18" s="60">
        <f>SUM(I18:L18)</f>
        <v>0</v>
      </c>
    </row>
    <row r="19" spans="1:18" ht="37.5" customHeight="1" thickBot="1" x14ac:dyDescent="0.3">
      <c r="A19" s="336"/>
      <c r="B19" s="375"/>
      <c r="C19" s="206">
        <f>C21+C22+C23+C24+C25+C26</f>
        <v>16</v>
      </c>
      <c r="D19" s="207">
        <f>D21+D22+D23+D24+D25+D26</f>
        <v>0</v>
      </c>
      <c r="E19" s="168">
        <f>E21+E22+E23+E24+E25+E26</f>
        <v>0</v>
      </c>
      <c r="F19" s="168">
        <f>F21+F22+F23+F24+F25+F26</f>
        <v>5</v>
      </c>
      <c r="G19" s="170">
        <f>G21+G22+G23+G24+G25+G26</f>
        <v>11</v>
      </c>
      <c r="H19" s="208" t="s">
        <v>125</v>
      </c>
      <c r="I19" s="66">
        <f>I18+I20</f>
        <v>0</v>
      </c>
      <c r="J19" s="67">
        <f>J18+J20</f>
        <v>0</v>
      </c>
      <c r="K19" s="67">
        <f>K18+K20</f>
        <v>0</v>
      </c>
      <c r="L19" s="67">
        <f>L18+L20</f>
        <v>0</v>
      </c>
      <c r="M19" s="68">
        <f>SUM(I19:L19)</f>
        <v>0</v>
      </c>
    </row>
    <row r="20" spans="1:18" ht="34.5" customHeight="1" outlineLevel="1" thickBot="1" x14ac:dyDescent="0.3">
      <c r="A20" s="362" t="s">
        <v>35</v>
      </c>
      <c r="B20" s="363"/>
      <c r="C20" s="69" t="s">
        <v>36</v>
      </c>
      <c r="D20" s="464" t="s">
        <v>37</v>
      </c>
      <c r="E20" s="465"/>
      <c r="F20" s="465"/>
      <c r="G20" s="466"/>
      <c r="H20" s="209" t="s">
        <v>126</v>
      </c>
      <c r="I20" s="58">
        <f>I21+I22+I23+I24+I25+I26</f>
        <v>0</v>
      </c>
      <c r="J20" s="210">
        <f>J21+J22+J23+J24+J25+J26</f>
        <v>0</v>
      </c>
      <c r="K20" s="210">
        <f>K21+K22+K23+K24+K25+K26</f>
        <v>0</v>
      </c>
      <c r="L20" s="210">
        <f>L21+L22+L23+L24+L25+L26</f>
        <v>0</v>
      </c>
      <c r="M20" s="60">
        <f>M21+M22+M23+M24+M25+M26</f>
        <v>0</v>
      </c>
    </row>
    <row r="21" spans="1:18" ht="20.25" customHeight="1" outlineLevel="1" thickBot="1" x14ac:dyDescent="0.3">
      <c r="A21" s="211">
        <v>1</v>
      </c>
      <c r="B21" s="212" t="s">
        <v>39</v>
      </c>
      <c r="C21" s="213">
        <f>'[1]Уд.опер.-тайл_ПВР'!AH113</f>
        <v>1</v>
      </c>
      <c r="D21" s="37">
        <f>ROUND($C21*D$12,0)</f>
        <v>0</v>
      </c>
      <c r="E21" s="38">
        <v>0</v>
      </c>
      <c r="F21" s="38">
        <v>0</v>
      </c>
      <c r="G21" s="39">
        <f>ROUND($C21*G$12,0)</f>
        <v>1</v>
      </c>
      <c r="H21" s="87"/>
      <c r="I21" s="202">
        <f>D21*$H$21</f>
        <v>0</v>
      </c>
      <c r="J21" s="203">
        <f>E21*$H$21</f>
        <v>0</v>
      </c>
      <c r="K21" s="203">
        <f>F21*$H$21</f>
        <v>0</v>
      </c>
      <c r="L21" s="203">
        <f>G21*$H$21</f>
        <v>0</v>
      </c>
      <c r="M21" s="204">
        <f t="shared" ref="M21:M26" si="0">SUM(I21:L21)</f>
        <v>0</v>
      </c>
    </row>
    <row r="22" spans="1:18" s="14" customFormat="1" ht="20.25" customHeight="1" outlineLevel="1" thickBot="1" x14ac:dyDescent="0.3">
      <c r="A22" s="214">
        <v>2</v>
      </c>
      <c r="B22" s="215" t="s">
        <v>40</v>
      </c>
      <c r="C22" s="216">
        <f>'[1]Уд.опер.-тайл_ПВР'!AH114</f>
        <v>1</v>
      </c>
      <c r="D22" s="217">
        <v>0</v>
      </c>
      <c r="E22" s="16">
        <v>0</v>
      </c>
      <c r="F22" s="16">
        <v>0</v>
      </c>
      <c r="G22" s="218">
        <v>1</v>
      </c>
      <c r="H22" s="219"/>
      <c r="I22" s="217">
        <f>D22*$H$22</f>
        <v>0</v>
      </c>
      <c r="J22" s="16">
        <f>E22*$H$22</f>
        <v>0</v>
      </c>
      <c r="K22" s="16">
        <f>F22*$H$22</f>
        <v>0</v>
      </c>
      <c r="L22" s="16">
        <f>G22*$H$22</f>
        <v>0</v>
      </c>
      <c r="M22" s="218">
        <f t="shared" si="0"/>
        <v>0</v>
      </c>
      <c r="O22" s="470"/>
      <c r="R22" s="3"/>
    </row>
    <row r="23" spans="1:18" s="14" customFormat="1" ht="20.25" customHeight="1" outlineLevel="1" thickBot="1" x14ac:dyDescent="0.3">
      <c r="A23" s="214">
        <v>3</v>
      </c>
      <c r="B23" s="215" t="s">
        <v>41</v>
      </c>
      <c r="C23" s="216">
        <f>'[1]Уд.опер.-тайл_ПВР'!AH117</f>
        <v>3</v>
      </c>
      <c r="D23" s="217">
        <f t="shared" ref="D23:F26" si="1">ROUND($C23*D$12,0)</f>
        <v>0</v>
      </c>
      <c r="E23" s="16">
        <f t="shared" si="1"/>
        <v>0</v>
      </c>
      <c r="F23" s="16">
        <f t="shared" si="1"/>
        <v>1</v>
      </c>
      <c r="G23" s="218">
        <f>C23-D23-E23-F23</f>
        <v>2</v>
      </c>
      <c r="H23" s="220"/>
      <c r="I23" s="217">
        <f>D23*$H$23</f>
        <v>0</v>
      </c>
      <c r="J23" s="16">
        <f>E23*$H$23</f>
        <v>0</v>
      </c>
      <c r="K23" s="16">
        <f>F23*$H$23</f>
        <v>0</v>
      </c>
      <c r="L23" s="16">
        <f>G23*$H$23</f>
        <v>0</v>
      </c>
      <c r="M23" s="218">
        <f t="shared" si="0"/>
        <v>0</v>
      </c>
      <c r="O23" s="470"/>
      <c r="R23" s="3"/>
    </row>
    <row r="24" spans="1:18" s="14" customFormat="1" ht="15.75" customHeight="1" outlineLevel="1" thickBot="1" x14ac:dyDescent="0.3">
      <c r="A24" s="214">
        <v>4</v>
      </c>
      <c r="B24" s="215" t="s">
        <v>42</v>
      </c>
      <c r="C24" s="216">
        <f>'[1]Уд.опер.-тайл_ПВР'!AH118</f>
        <v>5</v>
      </c>
      <c r="D24" s="217">
        <f t="shared" si="1"/>
        <v>0</v>
      </c>
      <c r="E24" s="16">
        <f t="shared" si="1"/>
        <v>0</v>
      </c>
      <c r="F24" s="16">
        <f t="shared" si="1"/>
        <v>2</v>
      </c>
      <c r="G24" s="218">
        <f>C24-D24-E24-F24</f>
        <v>3</v>
      </c>
      <c r="H24" s="220"/>
      <c r="I24" s="217">
        <f>D24*$H$24</f>
        <v>0</v>
      </c>
      <c r="J24" s="16">
        <f>E24*$H$24</f>
        <v>0</v>
      </c>
      <c r="K24" s="16">
        <f>F24*$H$24</f>
        <v>0</v>
      </c>
      <c r="L24" s="16">
        <f>G24*$H$24</f>
        <v>0</v>
      </c>
      <c r="M24" s="218">
        <f t="shared" si="0"/>
        <v>0</v>
      </c>
      <c r="O24" s="470"/>
      <c r="R24" s="3"/>
    </row>
    <row r="25" spans="1:18" s="14" customFormat="1" ht="15.75" customHeight="1" outlineLevel="1" thickBot="1" x14ac:dyDescent="0.3">
      <c r="A25" s="214">
        <v>5</v>
      </c>
      <c r="B25" s="215" t="s">
        <v>43</v>
      </c>
      <c r="C25" s="216">
        <f>'[1]Уд.опер.-тайл_ПВР'!AH115</f>
        <v>3</v>
      </c>
      <c r="D25" s="217">
        <f t="shared" si="1"/>
        <v>0</v>
      </c>
      <c r="E25" s="16">
        <f t="shared" si="1"/>
        <v>0</v>
      </c>
      <c r="F25" s="16">
        <f t="shared" si="1"/>
        <v>1</v>
      </c>
      <c r="G25" s="218">
        <f>C25-D25-E25-F25</f>
        <v>2</v>
      </c>
      <c r="H25" s="220"/>
      <c r="I25" s="217">
        <f>D25*$H$25</f>
        <v>0</v>
      </c>
      <c r="J25" s="16">
        <f>E25*$H$25</f>
        <v>0</v>
      </c>
      <c r="K25" s="16">
        <f>F25*$H$25</f>
        <v>0</v>
      </c>
      <c r="L25" s="16">
        <f>G25*$H$25</f>
        <v>0</v>
      </c>
      <c r="M25" s="218">
        <f t="shared" si="0"/>
        <v>0</v>
      </c>
      <c r="R25" s="3"/>
    </row>
    <row r="26" spans="1:18" s="14" customFormat="1" ht="15.75" customHeight="1" outlineLevel="1" thickBot="1" x14ac:dyDescent="0.3">
      <c r="A26" s="214">
        <v>6</v>
      </c>
      <c r="B26" s="215" t="s">
        <v>44</v>
      </c>
      <c r="C26" s="216">
        <f>'[1]Уд.опер.-тайл_ПВР'!AH116</f>
        <v>3</v>
      </c>
      <c r="D26" s="217">
        <f t="shared" si="1"/>
        <v>0</v>
      </c>
      <c r="E26" s="16">
        <f t="shared" si="1"/>
        <v>0</v>
      </c>
      <c r="F26" s="16">
        <f t="shared" si="1"/>
        <v>1</v>
      </c>
      <c r="G26" s="218">
        <f>C26-D26-E26-F26</f>
        <v>2</v>
      </c>
      <c r="H26" s="220"/>
      <c r="I26" s="217">
        <f>D26*$H$26</f>
        <v>0</v>
      </c>
      <c r="J26" s="16">
        <f>E26*$H$26</f>
        <v>0</v>
      </c>
      <c r="K26" s="16">
        <f>F26*$H$26</f>
        <v>0</v>
      </c>
      <c r="L26" s="16">
        <f>G26*$H$26</f>
        <v>0</v>
      </c>
      <c r="M26" s="218">
        <f t="shared" si="0"/>
        <v>0</v>
      </c>
      <c r="R26" s="3"/>
    </row>
    <row r="27" spans="1:18" s="14" customFormat="1" ht="15.75" customHeight="1" x14ac:dyDescent="0.2">
      <c r="A27" s="334">
        <v>186</v>
      </c>
      <c r="B27" s="367" t="s">
        <v>45</v>
      </c>
      <c r="C27" s="221"/>
      <c r="D27" s="185"/>
      <c r="E27" s="78"/>
      <c r="F27" s="78"/>
      <c r="G27" s="78"/>
      <c r="H27" s="40" t="s">
        <v>31</v>
      </c>
      <c r="I27" s="41">
        <v>16510</v>
      </c>
      <c r="J27" s="42">
        <v>18409</v>
      </c>
      <c r="K27" s="42">
        <v>20308</v>
      </c>
      <c r="L27" s="42">
        <v>22207</v>
      </c>
      <c r="M27" s="43"/>
      <c r="R27" s="3"/>
    </row>
    <row r="28" spans="1:18" s="14" customFormat="1" ht="15.75" customHeight="1" x14ac:dyDescent="0.2">
      <c r="A28" s="335"/>
      <c r="B28" s="368"/>
      <c r="C28" s="133"/>
      <c r="D28" s="94"/>
      <c r="E28" s="95"/>
      <c r="F28" s="95"/>
      <c r="G28" s="95"/>
      <c r="H28" s="47" t="s">
        <v>13</v>
      </c>
      <c r="I28" s="48">
        <v>1061</v>
      </c>
      <c r="J28" s="5">
        <v>1061</v>
      </c>
      <c r="K28" s="5">
        <v>1061</v>
      </c>
      <c r="L28" s="5">
        <v>1061</v>
      </c>
      <c r="M28" s="49"/>
      <c r="R28" s="3"/>
    </row>
    <row r="29" spans="1:18" s="14" customFormat="1" ht="15.75" customHeight="1" thickBot="1" x14ac:dyDescent="0.25">
      <c r="A29" s="335"/>
      <c r="B29" s="368"/>
      <c r="C29" s="222"/>
      <c r="D29" s="223"/>
      <c r="E29" s="203"/>
      <c r="F29" s="203"/>
      <c r="G29" s="204"/>
      <c r="H29" s="100" t="s">
        <v>14</v>
      </c>
      <c r="I29" s="101">
        <f>I28+I27</f>
        <v>17571</v>
      </c>
      <c r="J29" s="6">
        <f>J28+J27</f>
        <v>19470</v>
      </c>
      <c r="K29" s="6">
        <f>K28+K27</f>
        <v>21369</v>
      </c>
      <c r="L29" s="6">
        <f>L28+L27</f>
        <v>23268</v>
      </c>
      <c r="M29" s="49"/>
      <c r="R29" s="3"/>
    </row>
    <row r="30" spans="1:18" s="14" customFormat="1" ht="15.75" customHeight="1" thickBot="1" x14ac:dyDescent="0.25">
      <c r="A30" s="335"/>
      <c r="B30" s="368"/>
      <c r="C30" s="427" t="s">
        <v>15</v>
      </c>
      <c r="D30" s="428"/>
      <c r="E30" s="428"/>
      <c r="F30" s="428"/>
      <c r="G30" s="429"/>
      <c r="H30" s="102" t="s">
        <v>46</v>
      </c>
      <c r="I30" s="103">
        <v>8242</v>
      </c>
      <c r="J30" s="104">
        <v>9607</v>
      </c>
      <c r="K30" s="104">
        <v>10972</v>
      </c>
      <c r="L30" s="104">
        <v>12337</v>
      </c>
      <c r="M30" s="53"/>
      <c r="R30" s="3"/>
    </row>
    <row r="31" spans="1:18" s="14" customFormat="1" ht="26.25" customHeight="1" thickBot="1" x14ac:dyDescent="0.3">
      <c r="A31" s="335"/>
      <c r="B31" s="368"/>
      <c r="C31" s="111">
        <f>'[1]Уд.опер.-тайл_ПВР'!AK12</f>
        <v>18</v>
      </c>
      <c r="D31" s="106">
        <f>ROUND($C31*D$12,0)</f>
        <v>0</v>
      </c>
      <c r="E31" s="55">
        <f>ROUND($C31*E$12,0)</f>
        <v>0</v>
      </c>
      <c r="F31" s="55">
        <f>ROUND($C31*F$12,0)</f>
        <v>7</v>
      </c>
      <c r="G31" s="55">
        <f>ROUND($C31*G$12,0)</f>
        <v>11</v>
      </c>
      <c r="H31" s="54" t="s">
        <v>15</v>
      </c>
      <c r="I31" s="54">
        <f>D31</f>
        <v>0</v>
      </c>
      <c r="J31" s="55">
        <f>E31</f>
        <v>0</v>
      </c>
      <c r="K31" s="55">
        <f>F31</f>
        <v>7</v>
      </c>
      <c r="L31" s="55">
        <f>G31</f>
        <v>11</v>
      </c>
      <c r="M31" s="56">
        <f>SUM(I31:L31)</f>
        <v>18</v>
      </c>
      <c r="R31" s="3"/>
    </row>
    <row r="32" spans="1:18" s="14" customFormat="1" ht="15.75" customHeight="1" thickBot="1" x14ac:dyDescent="0.3">
      <c r="A32" s="335"/>
      <c r="B32" s="368"/>
      <c r="C32" s="435" t="s">
        <v>47</v>
      </c>
      <c r="D32" s="436"/>
      <c r="E32" s="436"/>
      <c r="F32" s="436"/>
      <c r="G32" s="437"/>
      <c r="H32" s="224"/>
      <c r="I32" s="225"/>
      <c r="J32" s="160"/>
      <c r="K32" s="160"/>
      <c r="L32" s="160"/>
      <c r="M32" s="161"/>
      <c r="R32" s="3"/>
    </row>
    <row r="33" spans="1:18" s="14" customFormat="1" ht="29.25" thickBot="1" x14ac:dyDescent="0.3">
      <c r="A33" s="335"/>
      <c r="B33" s="368"/>
      <c r="C33" s="111">
        <f>'[1]Уд.опер.-тайл_ПВР'!AK47</f>
        <v>20</v>
      </c>
      <c r="D33" s="226">
        <f>ROUND($C33*D$12,0)</f>
        <v>0</v>
      </c>
      <c r="E33" s="227">
        <f>ROUND($C33*E$12,0)</f>
        <v>0</v>
      </c>
      <c r="F33" s="227">
        <f>ROUND($C33*F$12,0)</f>
        <v>8</v>
      </c>
      <c r="G33" s="227">
        <f>ROUND($C33*G$12,0)</f>
        <v>12</v>
      </c>
      <c r="H33" s="228" t="s">
        <v>48</v>
      </c>
      <c r="I33" s="229">
        <f>D33</f>
        <v>0</v>
      </c>
      <c r="J33" s="229">
        <f>E33</f>
        <v>0</v>
      </c>
      <c r="K33" s="229">
        <f>F33</f>
        <v>8</v>
      </c>
      <c r="L33" s="229">
        <f>G33</f>
        <v>12</v>
      </c>
      <c r="M33" s="230">
        <f t="shared" ref="M33:M42" si="2">SUM(I33:L33)</f>
        <v>20</v>
      </c>
      <c r="R33" s="3"/>
    </row>
    <row r="34" spans="1:18" s="14" customFormat="1" ht="40.5" customHeight="1" thickBot="1" x14ac:dyDescent="0.3">
      <c r="A34" s="335"/>
      <c r="B34" s="471"/>
      <c r="C34" s="331" t="s">
        <v>32</v>
      </c>
      <c r="D34" s="332"/>
      <c r="E34" s="332"/>
      <c r="F34" s="332"/>
      <c r="G34" s="333"/>
      <c r="H34" s="231" t="s">
        <v>49</v>
      </c>
      <c r="I34" s="59">
        <f>(I27*$B$9*$A$9)*I31+(I28*$A$9)*I31+$C$9*I31+(I30*$B$9*$A$9)*I33</f>
        <v>0</v>
      </c>
      <c r="J34" s="59">
        <f>(J27*$B$9*$A$9)*J31+(J28*$A$9)*J31+$C$9*J31+(J30*$B$9*$A$9)*J33</f>
        <v>0</v>
      </c>
      <c r="K34" s="59">
        <f>(K27*$B$9*$A$9)*K31+(K28*$A$9)*K31+$C$9*K31+(K30*$B$9*$A$9)*K33</f>
        <v>0</v>
      </c>
      <c r="L34" s="59">
        <f>(L27*$B$9*$A$9)*L31+(L28*$A$9)*L31+$C$9*L31+(L30*$B$9*$A$9)*L33</f>
        <v>0</v>
      </c>
      <c r="M34" s="60">
        <f t="shared" si="2"/>
        <v>0</v>
      </c>
      <c r="R34" s="3"/>
    </row>
    <row r="35" spans="1:18" s="14" customFormat="1" ht="43.5" thickBot="1" x14ac:dyDescent="0.3">
      <c r="A35" s="336"/>
      <c r="B35" s="472"/>
      <c r="C35" s="232">
        <f>C37+C38+C39+C40+C41+C42</f>
        <v>29</v>
      </c>
      <c r="D35" s="118">
        <f>D37+D38+D39+D40+D41+D42</f>
        <v>0</v>
      </c>
      <c r="E35" s="63">
        <f>E37+E38+E39+E40+E41+E42</f>
        <v>0</v>
      </c>
      <c r="F35" s="63">
        <f>F37+F38+F39+F40+F41+F42</f>
        <v>12</v>
      </c>
      <c r="G35" s="64">
        <f>G37+G38+G39+G40+G41+G42</f>
        <v>17</v>
      </c>
      <c r="H35" s="233" t="s">
        <v>50</v>
      </c>
      <c r="I35" s="120">
        <f>I34+I36</f>
        <v>0</v>
      </c>
      <c r="J35" s="121">
        <f>J34+J36</f>
        <v>0</v>
      </c>
      <c r="K35" s="121">
        <f>K34+K36</f>
        <v>0</v>
      </c>
      <c r="L35" s="121">
        <f>L34+L36</f>
        <v>0</v>
      </c>
      <c r="M35" s="68">
        <f t="shared" si="2"/>
        <v>0</v>
      </c>
      <c r="R35" s="3"/>
    </row>
    <row r="36" spans="1:18" s="14" customFormat="1" ht="38.25" customHeight="1" outlineLevel="1" thickBot="1" x14ac:dyDescent="0.3">
      <c r="A36" s="438" t="s">
        <v>51</v>
      </c>
      <c r="B36" s="384"/>
      <c r="C36" s="234" t="s">
        <v>36</v>
      </c>
      <c r="D36" s="473" t="s">
        <v>52</v>
      </c>
      <c r="E36" s="474"/>
      <c r="F36" s="474"/>
      <c r="G36" s="475"/>
      <c r="H36" s="235" t="s">
        <v>85</v>
      </c>
      <c r="I36" s="71">
        <f>I37+I38+I39+I40+I41+I42</f>
        <v>0</v>
      </c>
      <c r="J36" s="123">
        <f>J37+J38+J39+J40+J41+J42</f>
        <v>0</v>
      </c>
      <c r="K36" s="123">
        <f>K37+K38+K39+K40+K41+K42</f>
        <v>0</v>
      </c>
      <c r="L36" s="123">
        <f>L37+L38+L39+L40+L41+L42</f>
        <v>0</v>
      </c>
      <c r="M36" s="73">
        <f t="shared" si="2"/>
        <v>0</v>
      </c>
      <c r="R36" s="3"/>
    </row>
    <row r="37" spans="1:18" s="14" customFormat="1" ht="16.5" outlineLevel="1" thickBot="1" x14ac:dyDescent="0.3">
      <c r="A37" s="74">
        <v>1</v>
      </c>
      <c r="B37" s="236" t="s">
        <v>54</v>
      </c>
      <c r="C37" s="237">
        <f>'[1]Уд.опер.-тайл_ПВР'!AH108</f>
        <v>6</v>
      </c>
      <c r="D37" s="238">
        <f t="shared" ref="D37:G42" si="3">ROUND($C37*D$12,0)</f>
        <v>0</v>
      </c>
      <c r="E37" s="239">
        <f t="shared" si="3"/>
        <v>0</v>
      </c>
      <c r="F37" s="239">
        <f t="shared" si="3"/>
        <v>2</v>
      </c>
      <c r="G37" s="240">
        <f t="shared" si="3"/>
        <v>4</v>
      </c>
      <c r="H37" s="127"/>
      <c r="I37" s="37">
        <f>D37*$H$37</f>
        <v>0</v>
      </c>
      <c r="J37" s="38">
        <f>E37*$H$37</f>
        <v>0</v>
      </c>
      <c r="K37" s="38">
        <f>F37*$H$37</f>
        <v>0</v>
      </c>
      <c r="L37" s="38">
        <f>G37*$H$37</f>
        <v>0</v>
      </c>
      <c r="M37" s="39">
        <f t="shared" si="2"/>
        <v>0</v>
      </c>
      <c r="R37" s="3"/>
    </row>
    <row r="38" spans="1:18" s="14" customFormat="1" ht="16.5" outlineLevel="1" thickBot="1" x14ac:dyDescent="0.3">
      <c r="A38" s="81">
        <v>2</v>
      </c>
      <c r="B38" s="241" t="s">
        <v>55</v>
      </c>
      <c r="C38" s="242">
        <f>'[1]Уд.опер.-тайл_ПВР'!AH109</f>
        <v>5</v>
      </c>
      <c r="D38" s="243">
        <f t="shared" si="3"/>
        <v>0</v>
      </c>
      <c r="E38" s="244">
        <f t="shared" si="3"/>
        <v>0</v>
      </c>
      <c r="F38" s="244">
        <f t="shared" si="3"/>
        <v>2</v>
      </c>
      <c r="G38" s="245">
        <f t="shared" si="3"/>
        <v>3</v>
      </c>
      <c r="H38" s="246"/>
      <c r="I38" s="217">
        <f>D38*$H$38</f>
        <v>0</v>
      </c>
      <c r="J38" s="16">
        <f>E38*$H$38</f>
        <v>0</v>
      </c>
      <c r="K38" s="16">
        <f>F38*$H$38</f>
        <v>0</v>
      </c>
      <c r="L38" s="16">
        <f>G38*$H$38</f>
        <v>0</v>
      </c>
      <c r="M38" s="218">
        <f t="shared" si="2"/>
        <v>0</v>
      </c>
      <c r="R38" s="3"/>
    </row>
    <row r="39" spans="1:18" s="14" customFormat="1" ht="16.5" outlineLevel="1" thickBot="1" x14ac:dyDescent="0.3">
      <c r="A39" s="81">
        <v>3</v>
      </c>
      <c r="B39" s="241" t="s">
        <v>56</v>
      </c>
      <c r="C39" s="242">
        <f>'[1]Уд.опер.-тайл_ПВР'!AH110</f>
        <v>5</v>
      </c>
      <c r="D39" s="243">
        <f t="shared" si="3"/>
        <v>0</v>
      </c>
      <c r="E39" s="244">
        <f t="shared" si="3"/>
        <v>0</v>
      </c>
      <c r="F39" s="244">
        <f t="shared" si="3"/>
        <v>2</v>
      </c>
      <c r="G39" s="245">
        <f t="shared" si="3"/>
        <v>3</v>
      </c>
      <c r="H39" s="128"/>
      <c r="I39" s="217">
        <f>D39*$H$39</f>
        <v>0</v>
      </c>
      <c r="J39" s="16">
        <f>E39*$H$39</f>
        <v>0</v>
      </c>
      <c r="K39" s="16">
        <f>F39*$H$39</f>
        <v>0</v>
      </c>
      <c r="L39" s="16">
        <f>G39*$H$39</f>
        <v>0</v>
      </c>
      <c r="M39" s="218">
        <f t="shared" si="2"/>
        <v>0</v>
      </c>
      <c r="R39" s="3"/>
    </row>
    <row r="40" spans="1:18" s="14" customFormat="1" ht="16.5" outlineLevel="1" thickBot="1" x14ac:dyDescent="0.3">
      <c r="A40" s="81">
        <v>4</v>
      </c>
      <c r="B40" s="241" t="s">
        <v>57</v>
      </c>
      <c r="C40" s="242">
        <f>'[1]Уд.опер.-тайл_ПВР'!AH111</f>
        <v>5</v>
      </c>
      <c r="D40" s="243">
        <f t="shared" si="3"/>
        <v>0</v>
      </c>
      <c r="E40" s="244">
        <f t="shared" si="3"/>
        <v>0</v>
      </c>
      <c r="F40" s="244">
        <f t="shared" si="3"/>
        <v>2</v>
      </c>
      <c r="G40" s="245">
        <f t="shared" si="3"/>
        <v>3</v>
      </c>
      <c r="H40" s="128"/>
      <c r="I40" s="217">
        <f>D40*$H$40</f>
        <v>0</v>
      </c>
      <c r="J40" s="16">
        <f>E40*$H$40</f>
        <v>0</v>
      </c>
      <c r="K40" s="16">
        <f>F40*$H$40</f>
        <v>0</v>
      </c>
      <c r="L40" s="16">
        <f>G40*$H$40</f>
        <v>0</v>
      </c>
      <c r="M40" s="218">
        <f t="shared" si="2"/>
        <v>0</v>
      </c>
      <c r="R40" s="3"/>
    </row>
    <row r="41" spans="1:18" s="14" customFormat="1" ht="16.5" outlineLevel="1" thickBot="1" x14ac:dyDescent="0.3">
      <c r="A41" s="81">
        <v>5</v>
      </c>
      <c r="B41" s="241" t="s">
        <v>59</v>
      </c>
      <c r="C41" s="242">
        <f>'[1]Уд.опер.-тайл_ПВР'!AH81</f>
        <v>4</v>
      </c>
      <c r="D41" s="243">
        <f t="shared" si="3"/>
        <v>0</v>
      </c>
      <c r="E41" s="244">
        <f t="shared" si="3"/>
        <v>0</v>
      </c>
      <c r="F41" s="244">
        <f t="shared" si="3"/>
        <v>2</v>
      </c>
      <c r="G41" s="245">
        <f t="shared" si="3"/>
        <v>2</v>
      </c>
      <c r="H41" s="128"/>
      <c r="I41" s="217">
        <f>D41*$H$41</f>
        <v>0</v>
      </c>
      <c r="J41" s="16">
        <f>E41*$H$41</f>
        <v>0</v>
      </c>
      <c r="K41" s="16">
        <f>F41*$H$41</f>
        <v>0</v>
      </c>
      <c r="L41" s="16">
        <f>G41*$H$41</f>
        <v>0</v>
      </c>
      <c r="M41" s="218">
        <f t="shared" si="2"/>
        <v>0</v>
      </c>
      <c r="R41" s="3"/>
    </row>
    <row r="42" spans="1:18" s="14" customFormat="1" ht="16.5" outlineLevel="1" thickBot="1" x14ac:dyDescent="0.3">
      <c r="A42" s="81">
        <v>6</v>
      </c>
      <c r="B42" s="241" t="s">
        <v>60</v>
      </c>
      <c r="C42" s="247">
        <f>'[1]Уд.опер.-тайл_ПВР'!AH82</f>
        <v>4</v>
      </c>
      <c r="D42" s="243">
        <f t="shared" si="3"/>
        <v>0</v>
      </c>
      <c r="E42" s="244">
        <f t="shared" si="3"/>
        <v>0</v>
      </c>
      <c r="F42" s="244">
        <f t="shared" si="3"/>
        <v>2</v>
      </c>
      <c r="G42" s="245">
        <f t="shared" si="3"/>
        <v>2</v>
      </c>
      <c r="H42" s="128"/>
      <c r="I42" s="248">
        <f>D42*$H$42</f>
        <v>0</v>
      </c>
      <c r="J42" s="249">
        <f>E42*$H$42</f>
        <v>0</v>
      </c>
      <c r="K42" s="249">
        <f>F42*$H$42</f>
        <v>0</v>
      </c>
      <c r="L42" s="249">
        <f>G42*$H$42</f>
        <v>0</v>
      </c>
      <c r="M42" s="250">
        <f t="shared" si="2"/>
        <v>0</v>
      </c>
      <c r="R42" s="3"/>
    </row>
    <row r="43" spans="1:18" s="14" customFormat="1" ht="15.75" customHeight="1" x14ac:dyDescent="0.2">
      <c r="A43" s="442">
        <v>187</v>
      </c>
      <c r="B43" s="367" t="s">
        <v>63</v>
      </c>
      <c r="C43" s="130"/>
      <c r="D43" s="185"/>
      <c r="E43" s="78"/>
      <c r="F43" s="78"/>
      <c r="G43" s="79"/>
      <c r="H43" s="131" t="s">
        <v>31</v>
      </c>
      <c r="I43" s="132">
        <v>187700</v>
      </c>
      <c r="J43" s="20">
        <v>190400</v>
      </c>
      <c r="K43" s="20">
        <v>193800</v>
      </c>
      <c r="L43" s="20">
        <v>210800</v>
      </c>
      <c r="M43" s="97"/>
      <c r="R43" s="3"/>
    </row>
    <row r="44" spans="1:18" s="14" customFormat="1" ht="15.75" customHeight="1" x14ac:dyDescent="0.2">
      <c r="A44" s="443"/>
      <c r="B44" s="368"/>
      <c r="C44" s="133"/>
      <c r="D44" s="94"/>
      <c r="E44" s="95"/>
      <c r="F44" s="95"/>
      <c r="G44" s="99"/>
      <c r="H44" s="134" t="s">
        <v>13</v>
      </c>
      <c r="I44" s="135">
        <v>1698</v>
      </c>
      <c r="J44" s="5">
        <v>1698</v>
      </c>
      <c r="K44" s="5">
        <v>1698</v>
      </c>
      <c r="L44" s="5">
        <v>1698</v>
      </c>
      <c r="M44" s="49"/>
      <c r="R44" s="3"/>
    </row>
    <row r="45" spans="1:18" s="14" customFormat="1" ht="15.75" customHeight="1" thickBot="1" x14ac:dyDescent="0.25">
      <c r="A45" s="443"/>
      <c r="B45" s="368"/>
      <c r="C45" s="222"/>
      <c r="D45" s="223"/>
      <c r="E45" s="203"/>
      <c r="F45" s="203"/>
      <c r="G45" s="204"/>
      <c r="H45" s="137" t="s">
        <v>14</v>
      </c>
      <c r="I45" s="138">
        <f>I44+I43</f>
        <v>189398</v>
      </c>
      <c r="J45" s="6">
        <f>J44+J43</f>
        <v>192098</v>
      </c>
      <c r="K45" s="6">
        <f>K44+K43</f>
        <v>195498</v>
      </c>
      <c r="L45" s="6">
        <f>L44+L43</f>
        <v>212498</v>
      </c>
      <c r="M45" s="49"/>
      <c r="R45" s="3"/>
    </row>
    <row r="46" spans="1:18" s="14" customFormat="1" ht="15.75" customHeight="1" thickBot="1" x14ac:dyDescent="0.25">
      <c r="A46" s="443"/>
      <c r="B46" s="368"/>
      <c r="C46" s="427" t="s">
        <v>15</v>
      </c>
      <c r="D46" s="428"/>
      <c r="E46" s="428"/>
      <c r="F46" s="428"/>
      <c r="G46" s="429"/>
      <c r="H46" s="139" t="s">
        <v>46</v>
      </c>
      <c r="I46" s="140"/>
      <c r="J46" s="104"/>
      <c r="K46" s="104"/>
      <c r="L46" s="104"/>
      <c r="M46" s="53"/>
      <c r="R46" s="3"/>
    </row>
    <row r="47" spans="1:18" s="14" customFormat="1" ht="16.5" customHeight="1" thickBot="1" x14ac:dyDescent="0.3">
      <c r="A47" s="443"/>
      <c r="B47" s="368"/>
      <c r="C47" s="111">
        <f>'[1]Уд.опер.-тайл_ПВР'!AK18</f>
        <v>24</v>
      </c>
      <c r="D47" s="106">
        <f>ROUND($C47*D$12,0)</f>
        <v>0</v>
      </c>
      <c r="E47" s="55">
        <f>ROUND($C47*E$12,0)</f>
        <v>0</v>
      </c>
      <c r="F47" s="55">
        <f>ROUND($C47*F$12,0)</f>
        <v>10</v>
      </c>
      <c r="G47" s="56">
        <f>ROUND($C47*G$12,0)</f>
        <v>14</v>
      </c>
      <c r="H47" s="111" t="s">
        <v>15</v>
      </c>
      <c r="I47" s="106">
        <f>D47</f>
        <v>0</v>
      </c>
      <c r="J47" s="55">
        <f>E47</f>
        <v>0</v>
      </c>
      <c r="K47" s="55">
        <f>F47</f>
        <v>10</v>
      </c>
      <c r="L47" s="55">
        <f>G47</f>
        <v>14</v>
      </c>
      <c r="M47" s="56">
        <f t="shared" ref="M47:M66" si="4">SUM(I47:L47)</f>
        <v>24</v>
      </c>
      <c r="R47" s="3"/>
    </row>
    <row r="48" spans="1:18" s="14" customFormat="1" ht="29.25" thickBot="1" x14ac:dyDescent="0.3">
      <c r="A48" s="443"/>
      <c r="B48" s="368"/>
      <c r="C48" s="331" t="s">
        <v>32</v>
      </c>
      <c r="D48" s="332"/>
      <c r="E48" s="332"/>
      <c r="F48" s="332"/>
      <c r="G48" s="333"/>
      <c r="H48" s="251" t="s">
        <v>64</v>
      </c>
      <c r="I48" s="252">
        <f>(I43*$B$9*$A$9)*I47+(I44*$A$9)*I47+$C$9*I47</f>
        <v>0</v>
      </c>
      <c r="J48" s="252">
        <f>(J43*$B$9*$A$9)*J47+(J44*$A$9)*J47+$C$9*J47</f>
        <v>0</v>
      </c>
      <c r="K48" s="252">
        <f>(K43*$B$9*$A$9)*K47+(K44*$A$9)*K47+$C$9*K47</f>
        <v>0</v>
      </c>
      <c r="L48" s="252">
        <f>(L43*$B$9*$A$9)*L47+(L44*$A$9)*L47+$C$9*L47</f>
        <v>0</v>
      </c>
      <c r="M48" s="253">
        <f t="shared" si="4"/>
        <v>0</v>
      </c>
      <c r="R48" s="3"/>
    </row>
    <row r="49" spans="1:18" s="14" customFormat="1" ht="39.75" customHeight="1" thickBot="1" x14ac:dyDescent="0.3">
      <c r="A49" s="438"/>
      <c r="B49" s="369"/>
      <c r="C49" s="254">
        <f>C51+C52+C53+C54+C55+C56+C57+C58+C59+C60+C61</f>
        <v>6400</v>
      </c>
      <c r="D49" s="255">
        <f>D51+D52+D53+D54+D55+D56+D57+D58+D59+D60+D61</f>
        <v>0</v>
      </c>
      <c r="E49" s="256">
        <f>E51+E52+E53+E54+E55+E56+E57+E58+E59+E60+E61</f>
        <v>0</v>
      </c>
      <c r="F49" s="256">
        <f>F51+F52+F53+F54+F55+F56+F57+F58+F59+F60+F61</f>
        <v>2560</v>
      </c>
      <c r="G49" s="257">
        <f>G51+G52+G53+G54+G55+G56+G57+G58+G59+G60+G61</f>
        <v>3840</v>
      </c>
      <c r="H49" s="258" t="s">
        <v>65</v>
      </c>
      <c r="I49" s="255">
        <f>I48+I50</f>
        <v>0</v>
      </c>
      <c r="J49" s="255">
        <f>J48+J50</f>
        <v>0</v>
      </c>
      <c r="K49" s="255">
        <f>K48+K50</f>
        <v>0</v>
      </c>
      <c r="L49" s="255">
        <f>L48+L50</f>
        <v>0</v>
      </c>
      <c r="M49" s="257">
        <f t="shared" si="4"/>
        <v>0</v>
      </c>
      <c r="R49" s="3"/>
    </row>
    <row r="50" spans="1:18" s="14" customFormat="1" ht="39" customHeight="1" outlineLevel="1" thickBot="1" x14ac:dyDescent="0.3">
      <c r="A50" s="442" t="s">
        <v>51</v>
      </c>
      <c r="B50" s="378"/>
      <c r="C50" s="234" t="s">
        <v>36</v>
      </c>
      <c r="D50" s="474" t="s">
        <v>52</v>
      </c>
      <c r="E50" s="474"/>
      <c r="F50" s="474"/>
      <c r="G50" s="475"/>
      <c r="H50" s="209" t="s">
        <v>127</v>
      </c>
      <c r="I50" s="71">
        <f>I51+I52+I53+I54+I55+I56+I57+I58+I59+I60+I61</f>
        <v>0</v>
      </c>
      <c r="J50" s="123">
        <f>J51+J52+J53+J54+J55+J56+J57+J58+J59+J60+J61</f>
        <v>0</v>
      </c>
      <c r="K50" s="123">
        <f>K51+K52+K53+K54+K55+K56+K57+K58+K59+K60+K61</f>
        <v>0</v>
      </c>
      <c r="L50" s="123">
        <f>L51+L52+L53+L54+L55+L56+L57+L58+L59+L60+L61</f>
        <v>0</v>
      </c>
      <c r="M50" s="73">
        <f t="shared" si="4"/>
        <v>0</v>
      </c>
      <c r="R50" s="3"/>
    </row>
    <row r="51" spans="1:18" s="14" customFormat="1" ht="16.5" outlineLevel="1" thickBot="1" x14ac:dyDescent="0.3">
      <c r="A51" s="211">
        <v>1</v>
      </c>
      <c r="B51" s="212" t="s">
        <v>67</v>
      </c>
      <c r="C51" s="237">
        <f>'[1]Уд.опер.-тайл_ПВР'!AH67</f>
        <v>800</v>
      </c>
      <c r="D51" s="238">
        <f t="shared" ref="D51:G61" si="5">ROUND($C51*D$12,0)</f>
        <v>0</v>
      </c>
      <c r="E51" s="239">
        <f t="shared" si="5"/>
        <v>0</v>
      </c>
      <c r="F51" s="239">
        <f t="shared" si="5"/>
        <v>320</v>
      </c>
      <c r="G51" s="240">
        <f t="shared" si="5"/>
        <v>480</v>
      </c>
      <c r="H51" s="151"/>
      <c r="I51" s="37">
        <f>D51*$H$51</f>
        <v>0</v>
      </c>
      <c r="J51" s="38">
        <f>E51*$H$51</f>
        <v>0</v>
      </c>
      <c r="K51" s="38">
        <f>F51*$H$51</f>
        <v>0</v>
      </c>
      <c r="L51" s="38">
        <f>G51*$H$51</f>
        <v>0</v>
      </c>
      <c r="M51" s="39">
        <f t="shared" si="4"/>
        <v>0</v>
      </c>
      <c r="R51" s="3"/>
    </row>
    <row r="52" spans="1:18" s="14" customFormat="1" ht="16.5" outlineLevel="1" thickBot="1" x14ac:dyDescent="0.3">
      <c r="A52" s="214">
        <v>2</v>
      </c>
      <c r="B52" s="215" t="s">
        <v>69</v>
      </c>
      <c r="C52" s="259">
        <f>'[1]Уд.опер.-тайл_ПВР'!AH69</f>
        <v>1240</v>
      </c>
      <c r="D52" s="243">
        <f t="shared" si="5"/>
        <v>0</v>
      </c>
      <c r="E52" s="244">
        <f t="shared" si="5"/>
        <v>0</v>
      </c>
      <c r="F52" s="244">
        <f t="shared" si="5"/>
        <v>496</v>
      </c>
      <c r="G52" s="245">
        <f t="shared" si="5"/>
        <v>744</v>
      </c>
      <c r="H52" s="151"/>
      <c r="I52" s="217">
        <f>D52*$H$52</f>
        <v>0</v>
      </c>
      <c r="J52" s="16">
        <f>E52*$H$52</f>
        <v>0</v>
      </c>
      <c r="K52" s="16">
        <f>F52*$H$52</f>
        <v>0</v>
      </c>
      <c r="L52" s="16">
        <f>G52*$H$52</f>
        <v>0</v>
      </c>
      <c r="M52" s="218">
        <f t="shared" si="4"/>
        <v>0</v>
      </c>
      <c r="R52" s="3"/>
    </row>
    <row r="53" spans="1:18" s="14" customFormat="1" ht="16.5" outlineLevel="1" thickBot="1" x14ac:dyDescent="0.3">
      <c r="A53" s="214">
        <v>3</v>
      </c>
      <c r="B53" s="215" t="s">
        <v>71</v>
      </c>
      <c r="C53" s="259">
        <f>'[1]Уд.опер.-тайл_ПВР'!AH89</f>
        <v>1060</v>
      </c>
      <c r="D53" s="243">
        <f t="shared" si="5"/>
        <v>0</v>
      </c>
      <c r="E53" s="244">
        <f t="shared" si="5"/>
        <v>0</v>
      </c>
      <c r="F53" s="244">
        <f t="shared" si="5"/>
        <v>424</v>
      </c>
      <c r="G53" s="245">
        <f t="shared" si="5"/>
        <v>636</v>
      </c>
      <c r="H53" s="151"/>
      <c r="I53" s="217">
        <f>D53*$H$53</f>
        <v>0</v>
      </c>
      <c r="J53" s="16">
        <f>E53*$H$53</f>
        <v>0</v>
      </c>
      <c r="K53" s="16">
        <f>F53*$H$53</f>
        <v>0</v>
      </c>
      <c r="L53" s="16">
        <f>G53*$H$53</f>
        <v>0</v>
      </c>
      <c r="M53" s="218">
        <f t="shared" si="4"/>
        <v>0</v>
      </c>
      <c r="R53" s="3"/>
    </row>
    <row r="54" spans="1:18" s="14" customFormat="1" ht="16.5" outlineLevel="1" thickBot="1" x14ac:dyDescent="0.3">
      <c r="A54" s="214">
        <v>4</v>
      </c>
      <c r="B54" s="215" t="s">
        <v>72</v>
      </c>
      <c r="C54" s="259">
        <f>'[1]Уд.опер.-тайл_ПВР'!AH90</f>
        <v>160</v>
      </c>
      <c r="D54" s="243">
        <f t="shared" si="5"/>
        <v>0</v>
      </c>
      <c r="E54" s="244">
        <f t="shared" si="5"/>
        <v>0</v>
      </c>
      <c r="F54" s="244">
        <f t="shared" si="5"/>
        <v>64</v>
      </c>
      <c r="G54" s="245">
        <f t="shared" si="5"/>
        <v>96</v>
      </c>
      <c r="H54" s="151"/>
      <c r="I54" s="217">
        <f>D54*$H$54</f>
        <v>0</v>
      </c>
      <c r="J54" s="16">
        <f>E54*$H$54</f>
        <v>0</v>
      </c>
      <c r="K54" s="16">
        <f>F54*$H$54</f>
        <v>0</v>
      </c>
      <c r="L54" s="16">
        <f>G54*$H$54</f>
        <v>0</v>
      </c>
      <c r="M54" s="218">
        <f t="shared" si="4"/>
        <v>0</v>
      </c>
      <c r="R54" s="3"/>
    </row>
    <row r="55" spans="1:18" s="14" customFormat="1" ht="16.5" outlineLevel="1" thickBot="1" x14ac:dyDescent="0.3">
      <c r="A55" s="214">
        <v>5</v>
      </c>
      <c r="B55" s="215" t="s">
        <v>73</v>
      </c>
      <c r="C55" s="259">
        <f>'[1]Уд.опер.-тайл_ПВР'!AH91</f>
        <v>1060</v>
      </c>
      <c r="D55" s="243">
        <f t="shared" si="5"/>
        <v>0</v>
      </c>
      <c r="E55" s="244">
        <f t="shared" si="5"/>
        <v>0</v>
      </c>
      <c r="F55" s="244">
        <f t="shared" si="5"/>
        <v>424</v>
      </c>
      <c r="G55" s="245">
        <f t="shared" si="5"/>
        <v>636</v>
      </c>
      <c r="H55" s="151"/>
      <c r="I55" s="217">
        <f>D55*$H$55</f>
        <v>0</v>
      </c>
      <c r="J55" s="16">
        <f>E55*$H$55</f>
        <v>0</v>
      </c>
      <c r="K55" s="16">
        <f>F55*$H$55</f>
        <v>0</v>
      </c>
      <c r="L55" s="16">
        <f>G55*$H$55</f>
        <v>0</v>
      </c>
      <c r="M55" s="218">
        <f t="shared" si="4"/>
        <v>0</v>
      </c>
      <c r="R55" s="3"/>
    </row>
    <row r="56" spans="1:18" s="14" customFormat="1" ht="16.5" outlineLevel="1" thickBot="1" x14ac:dyDescent="0.3">
      <c r="A56" s="214">
        <v>6</v>
      </c>
      <c r="B56" s="215" t="s">
        <v>128</v>
      </c>
      <c r="C56" s="259">
        <f>'[1]Уд.опер.-тайл_ПВР'!AH104</f>
        <v>200</v>
      </c>
      <c r="D56" s="243">
        <f t="shared" si="5"/>
        <v>0</v>
      </c>
      <c r="E56" s="244">
        <f t="shared" si="5"/>
        <v>0</v>
      </c>
      <c r="F56" s="244">
        <f t="shared" si="5"/>
        <v>80</v>
      </c>
      <c r="G56" s="245">
        <f t="shared" si="5"/>
        <v>120</v>
      </c>
      <c r="H56" s="151"/>
      <c r="I56" s="217">
        <f>D56*$H$56</f>
        <v>0</v>
      </c>
      <c r="J56" s="16">
        <f>E56*$H$56</f>
        <v>0</v>
      </c>
      <c r="K56" s="16">
        <f>F56*$H$56</f>
        <v>0</v>
      </c>
      <c r="L56" s="16">
        <f>G56*$H$56</f>
        <v>0</v>
      </c>
      <c r="M56" s="218">
        <f t="shared" si="4"/>
        <v>0</v>
      </c>
      <c r="R56" s="3"/>
    </row>
    <row r="57" spans="1:18" s="14" customFormat="1" ht="16.5" outlineLevel="1" thickBot="1" x14ac:dyDescent="0.3">
      <c r="A57" s="214">
        <v>7</v>
      </c>
      <c r="B57" s="215" t="s">
        <v>129</v>
      </c>
      <c r="C57" s="259">
        <f>'[1]Уд.опер.-тайл_ПВР'!AH105</f>
        <v>200</v>
      </c>
      <c r="D57" s="243">
        <f t="shared" si="5"/>
        <v>0</v>
      </c>
      <c r="E57" s="244">
        <f t="shared" si="5"/>
        <v>0</v>
      </c>
      <c r="F57" s="244">
        <f t="shared" si="5"/>
        <v>80</v>
      </c>
      <c r="G57" s="245">
        <f t="shared" si="5"/>
        <v>120</v>
      </c>
      <c r="H57" s="151"/>
      <c r="I57" s="217">
        <f>D57*$H$57</f>
        <v>0</v>
      </c>
      <c r="J57" s="16">
        <f>E57*$H$57</f>
        <v>0</v>
      </c>
      <c r="K57" s="16">
        <f>F57*$H$57</f>
        <v>0</v>
      </c>
      <c r="L57" s="16">
        <f>G57*$H$57</f>
        <v>0</v>
      </c>
      <c r="M57" s="218">
        <f t="shared" si="4"/>
        <v>0</v>
      </c>
      <c r="R57" s="3"/>
    </row>
    <row r="58" spans="1:18" s="14" customFormat="1" ht="16.5" outlineLevel="1" thickBot="1" x14ac:dyDescent="0.3">
      <c r="A58" s="214">
        <v>8</v>
      </c>
      <c r="B58" s="215" t="s">
        <v>76</v>
      </c>
      <c r="C58" s="259">
        <f>'[1]Уд.опер.-тайл_ПВР'!AH121</f>
        <v>400</v>
      </c>
      <c r="D58" s="243">
        <f t="shared" si="5"/>
        <v>0</v>
      </c>
      <c r="E58" s="244">
        <f t="shared" si="5"/>
        <v>0</v>
      </c>
      <c r="F58" s="244">
        <f t="shared" si="5"/>
        <v>160</v>
      </c>
      <c r="G58" s="245">
        <f t="shared" si="5"/>
        <v>240</v>
      </c>
      <c r="H58" s="151"/>
      <c r="I58" s="217">
        <f>D58*$H$58</f>
        <v>0</v>
      </c>
      <c r="J58" s="16">
        <f>E58*$H$58</f>
        <v>0</v>
      </c>
      <c r="K58" s="16">
        <f>F58*$H$58</f>
        <v>0</v>
      </c>
      <c r="L58" s="16">
        <f>G58*$H$58</f>
        <v>0</v>
      </c>
      <c r="M58" s="218">
        <f t="shared" si="4"/>
        <v>0</v>
      </c>
      <c r="R58" s="3"/>
    </row>
    <row r="59" spans="1:18" s="14" customFormat="1" ht="16.5" outlineLevel="1" thickBot="1" x14ac:dyDescent="0.3">
      <c r="A59" s="214">
        <v>9</v>
      </c>
      <c r="B59" s="215" t="s">
        <v>77</v>
      </c>
      <c r="C59" s="259">
        <f>'[1]Уд.опер.-тайл_ПВР'!AH122</f>
        <v>400</v>
      </c>
      <c r="D59" s="243">
        <f t="shared" si="5"/>
        <v>0</v>
      </c>
      <c r="E59" s="244">
        <f t="shared" si="5"/>
        <v>0</v>
      </c>
      <c r="F59" s="244">
        <f t="shared" si="5"/>
        <v>160</v>
      </c>
      <c r="G59" s="245">
        <f t="shared" si="5"/>
        <v>240</v>
      </c>
      <c r="H59" s="151"/>
      <c r="I59" s="217">
        <f>D59*$H$59</f>
        <v>0</v>
      </c>
      <c r="J59" s="16">
        <f>E59*$H$59</f>
        <v>0</v>
      </c>
      <c r="K59" s="16">
        <f>F59*$H$59</f>
        <v>0</v>
      </c>
      <c r="L59" s="16">
        <f>G59*$H$59</f>
        <v>0</v>
      </c>
      <c r="M59" s="218">
        <f t="shared" si="4"/>
        <v>0</v>
      </c>
      <c r="R59" s="3"/>
    </row>
    <row r="60" spans="1:18" s="14" customFormat="1" ht="16.5" outlineLevel="1" thickBot="1" x14ac:dyDescent="0.3">
      <c r="A60" s="214">
        <v>10</v>
      </c>
      <c r="B60" s="215" t="s">
        <v>78</v>
      </c>
      <c r="C60" s="259">
        <f>'[1]Уд.опер.-тайл_ПВР'!AH131</f>
        <v>440</v>
      </c>
      <c r="D60" s="260">
        <f t="shared" si="5"/>
        <v>0</v>
      </c>
      <c r="E60" s="261">
        <f t="shared" si="5"/>
        <v>0</v>
      </c>
      <c r="F60" s="261">
        <f t="shared" si="5"/>
        <v>176</v>
      </c>
      <c r="G60" s="262">
        <f t="shared" si="5"/>
        <v>264</v>
      </c>
      <c r="H60" s="151"/>
      <c r="I60" s="217">
        <f>D60*$H$60</f>
        <v>0</v>
      </c>
      <c r="J60" s="16">
        <f>E60*$H$60</f>
        <v>0</v>
      </c>
      <c r="K60" s="16">
        <f>F60*$H$60</f>
        <v>0</v>
      </c>
      <c r="L60" s="16">
        <f>G60*$H$60</f>
        <v>0</v>
      </c>
      <c r="M60" s="218">
        <f t="shared" si="4"/>
        <v>0</v>
      </c>
      <c r="R60" s="3"/>
    </row>
    <row r="61" spans="1:18" s="14" customFormat="1" ht="16.5" outlineLevel="1" thickBot="1" x14ac:dyDescent="0.3">
      <c r="A61" s="214">
        <v>11</v>
      </c>
      <c r="B61" s="215" t="s">
        <v>80</v>
      </c>
      <c r="C61" s="263">
        <f>'[1]Уд.опер.-тайл_ПВР'!AH133</f>
        <v>440</v>
      </c>
      <c r="D61" s="264">
        <f t="shared" si="5"/>
        <v>0</v>
      </c>
      <c r="E61" s="265">
        <f t="shared" si="5"/>
        <v>0</v>
      </c>
      <c r="F61" s="265">
        <f t="shared" si="5"/>
        <v>176</v>
      </c>
      <c r="G61" s="266">
        <f t="shared" si="5"/>
        <v>264</v>
      </c>
      <c r="H61" s="151"/>
      <c r="I61" s="248">
        <f>D61*$H$61</f>
        <v>0</v>
      </c>
      <c r="J61" s="249">
        <f>E61*$H$61</f>
        <v>0</v>
      </c>
      <c r="K61" s="249">
        <f>F61*$H$61</f>
        <v>0</v>
      </c>
      <c r="L61" s="249">
        <f>G61*$H$61</f>
        <v>0</v>
      </c>
      <c r="M61" s="250">
        <f t="shared" si="4"/>
        <v>0</v>
      </c>
      <c r="R61" s="3"/>
    </row>
    <row r="62" spans="1:18" s="14" customFormat="1" ht="15.75" customHeight="1" x14ac:dyDescent="0.2">
      <c r="A62" s="443">
        <v>189</v>
      </c>
      <c r="B62" s="416" t="s">
        <v>83</v>
      </c>
      <c r="C62" s="267"/>
      <c r="D62" s="203"/>
      <c r="E62" s="203"/>
      <c r="F62" s="203"/>
      <c r="G62" s="204"/>
      <c r="H62" s="268" t="s">
        <v>31</v>
      </c>
      <c r="I62" s="132">
        <v>17536</v>
      </c>
      <c r="J62" s="20">
        <v>19736</v>
      </c>
      <c r="K62" s="20">
        <v>21936</v>
      </c>
      <c r="L62" s="20">
        <v>24136</v>
      </c>
      <c r="M62" s="97">
        <f t="shared" si="4"/>
        <v>83344</v>
      </c>
      <c r="R62" s="3"/>
    </row>
    <row r="63" spans="1:18" s="14" customFormat="1" ht="15.75" customHeight="1" x14ac:dyDescent="0.2">
      <c r="A63" s="443"/>
      <c r="B63" s="416"/>
      <c r="C63" s="269"/>
      <c r="D63" s="203"/>
      <c r="E63" s="203"/>
      <c r="F63" s="203"/>
      <c r="G63" s="204"/>
      <c r="H63" s="134" t="s">
        <v>13</v>
      </c>
      <c r="I63" s="135">
        <v>1061</v>
      </c>
      <c r="J63" s="5">
        <v>1061</v>
      </c>
      <c r="K63" s="5">
        <v>1061</v>
      </c>
      <c r="L63" s="5">
        <v>1061</v>
      </c>
      <c r="M63" s="49">
        <f t="shared" si="4"/>
        <v>4244</v>
      </c>
      <c r="R63" s="3"/>
    </row>
    <row r="64" spans="1:18" s="14" customFormat="1" ht="15.75" customHeight="1" thickBot="1" x14ac:dyDescent="0.25">
      <c r="A64" s="443"/>
      <c r="B64" s="416"/>
      <c r="C64" s="269"/>
      <c r="D64" s="203"/>
      <c r="E64" s="203"/>
      <c r="F64" s="203"/>
      <c r="G64" s="204"/>
      <c r="H64" s="137" t="s">
        <v>14</v>
      </c>
      <c r="I64" s="138">
        <f>I63+I62</f>
        <v>18597</v>
      </c>
      <c r="J64" s="6">
        <f>J63+J62</f>
        <v>20797</v>
      </c>
      <c r="K64" s="6">
        <f>K63+K62</f>
        <v>22997</v>
      </c>
      <c r="L64" s="6">
        <f>L63+L62</f>
        <v>25197</v>
      </c>
      <c r="M64" s="49">
        <f t="shared" si="4"/>
        <v>87588</v>
      </c>
      <c r="R64" s="3"/>
    </row>
    <row r="65" spans="1:18" s="14" customFormat="1" ht="15.75" customHeight="1" thickBot="1" x14ac:dyDescent="0.25">
      <c r="A65" s="443"/>
      <c r="B65" s="416"/>
      <c r="C65" s="427" t="s">
        <v>15</v>
      </c>
      <c r="D65" s="428"/>
      <c r="E65" s="428"/>
      <c r="F65" s="428"/>
      <c r="G65" s="429"/>
      <c r="H65" s="139" t="s">
        <v>46</v>
      </c>
      <c r="I65" s="140">
        <v>4304</v>
      </c>
      <c r="J65" s="104">
        <v>4931</v>
      </c>
      <c r="K65" s="104">
        <v>5558</v>
      </c>
      <c r="L65" s="104">
        <v>6185</v>
      </c>
      <c r="M65" s="53">
        <f t="shared" si="4"/>
        <v>20978</v>
      </c>
      <c r="R65" s="3"/>
    </row>
    <row r="66" spans="1:18" s="14" customFormat="1" ht="16.5" customHeight="1" thickBot="1" x14ac:dyDescent="0.3">
      <c r="A66" s="443"/>
      <c r="B66" s="416"/>
      <c r="C66" s="54">
        <f>'[1]Уд.опер.-тайл_ПВР'!AK24</f>
        <v>126</v>
      </c>
      <c r="D66" s="270">
        <f>ROUND($C66*D$12,0)</f>
        <v>0</v>
      </c>
      <c r="E66" s="270">
        <f>ROUND($C66*E$12,0)</f>
        <v>0</v>
      </c>
      <c r="F66" s="270">
        <f>ROUND($C66*F$12,0)</f>
        <v>50</v>
      </c>
      <c r="G66" s="271">
        <f>C66-D66-E66-F66</f>
        <v>76</v>
      </c>
      <c r="H66" s="111" t="s">
        <v>15</v>
      </c>
      <c r="I66" s="106">
        <f>D66</f>
        <v>0</v>
      </c>
      <c r="J66" s="55">
        <f t="shared" ref="I66:L68" si="6">E66</f>
        <v>0</v>
      </c>
      <c r="K66" s="55">
        <f t="shared" si="6"/>
        <v>50</v>
      </c>
      <c r="L66" s="55">
        <f t="shared" si="6"/>
        <v>76</v>
      </c>
      <c r="M66" s="56">
        <f t="shared" si="4"/>
        <v>126</v>
      </c>
      <c r="R66" s="3"/>
    </row>
    <row r="67" spans="1:18" s="14" customFormat="1" ht="15.75" customHeight="1" thickBot="1" x14ac:dyDescent="0.3">
      <c r="A67" s="443"/>
      <c r="B67" s="416"/>
      <c r="C67" s="435" t="s">
        <v>47</v>
      </c>
      <c r="D67" s="436"/>
      <c r="E67" s="436"/>
      <c r="F67" s="436"/>
      <c r="G67" s="437"/>
      <c r="H67" s="272"/>
      <c r="I67" s="273"/>
      <c r="J67" s="274"/>
      <c r="K67" s="274"/>
      <c r="L67" s="274"/>
      <c r="M67" s="39"/>
      <c r="R67" s="3"/>
    </row>
    <row r="68" spans="1:18" s="14" customFormat="1" ht="30.75" thickBot="1" x14ac:dyDescent="0.3">
      <c r="A68" s="443"/>
      <c r="B68" s="416"/>
      <c r="C68" s="111">
        <f>'[1]Уд.опер.-тайл_ПВР'!AK59</f>
        <v>315</v>
      </c>
      <c r="D68" s="275">
        <f>ROUND($C68*D$12,0)</f>
        <v>0</v>
      </c>
      <c r="E68" s="270">
        <f>ROUND($C68*E$12,0)</f>
        <v>0</v>
      </c>
      <c r="F68" s="270">
        <f>ROUND($C68*F$12,0)</f>
        <v>126</v>
      </c>
      <c r="G68" s="271">
        <f>C68-D68-E68-F68</f>
        <v>189</v>
      </c>
      <c r="H68" s="276" t="s">
        <v>48</v>
      </c>
      <c r="I68" s="277">
        <f t="shared" si="6"/>
        <v>0</v>
      </c>
      <c r="J68" s="278">
        <f t="shared" si="6"/>
        <v>0</v>
      </c>
      <c r="K68" s="278">
        <f t="shared" si="6"/>
        <v>126</v>
      </c>
      <c r="L68" s="278">
        <f t="shared" si="6"/>
        <v>189</v>
      </c>
      <c r="M68" s="279">
        <f t="shared" ref="M68:M95" si="7">SUM(I68:L68)</f>
        <v>315</v>
      </c>
      <c r="R68" s="3"/>
    </row>
    <row r="69" spans="1:18" s="14" customFormat="1" ht="32.25" customHeight="1" thickBot="1" x14ac:dyDescent="0.3">
      <c r="A69" s="443"/>
      <c r="B69" s="416"/>
      <c r="C69" s="331" t="s">
        <v>32</v>
      </c>
      <c r="D69" s="332"/>
      <c r="E69" s="332"/>
      <c r="F69" s="332"/>
      <c r="G69" s="333"/>
      <c r="H69" s="280" t="s">
        <v>8</v>
      </c>
      <c r="I69" s="165">
        <f>(I62*$B$9*$A$9)*I66+(I63*$A$9)*I66+$C$9*I66+(I65*$B$9*$A$9)*I68</f>
        <v>0</v>
      </c>
      <c r="J69" s="166">
        <f>(J62*$B$9*$A$9)*J66+(J63*$A$9)*J66+$C$9*J66+(J65*$B$9*$A$9)*J68</f>
        <v>0</v>
      </c>
      <c r="K69" s="166">
        <f>(K62*$B$9*$A$9)*K66+(K63*$A$9)*K66+$C$9*K66+(K65*$B$9*$A$9)*K68</f>
        <v>0</v>
      </c>
      <c r="L69" s="166">
        <f>(L62*$B$9*$A$9)*L66+(L63*$A$9)*L66+$C$9*L66+(L65*$B$9*$A$9)*L68</f>
        <v>0</v>
      </c>
      <c r="M69" s="167">
        <f t="shared" si="7"/>
        <v>0</v>
      </c>
      <c r="R69" s="3"/>
    </row>
    <row r="70" spans="1:18" s="14" customFormat="1" ht="29.25" thickBot="1" x14ac:dyDescent="0.3">
      <c r="A70" s="438"/>
      <c r="B70" s="417"/>
      <c r="C70" s="144">
        <f>C72+C73+C74+C75+C76+C77+C78+C79+C80+C81+C82+C83+C84+C85+C86+C87+C88+C89+C90</f>
        <v>17440</v>
      </c>
      <c r="D70" s="281">
        <f>D72+D73+D74+D75+D76+D77+D78+D79+D80+D81+D82+D83+D84+D85+D86+D87+D88+D89+D90</f>
        <v>0</v>
      </c>
      <c r="E70" s="169">
        <f>E71+E72+E73+E74+E75+E76+E77+E78+E79+E80+E81+E82+E83+E84+E85+E86+E87+E88+E89+E90</f>
        <v>0</v>
      </c>
      <c r="F70" s="169">
        <f>F71+F72+F73+F74+F75+F76+F77+F78+F79+F80+F81+F82+F83+F84+F85+F86+F87+F88+F89+F90</f>
        <v>6976</v>
      </c>
      <c r="G70" s="170">
        <f>G71+G72+G73+G74+G75+G76+G77+G78+G79+G80+G81+G82+G83+G84+G85+G86+G87+G88+G89+G90</f>
        <v>10464</v>
      </c>
      <c r="H70" s="282" t="s">
        <v>130</v>
      </c>
      <c r="I70" s="120">
        <f>I69+I71</f>
        <v>0</v>
      </c>
      <c r="J70" s="121">
        <f>J69+J71</f>
        <v>0</v>
      </c>
      <c r="K70" s="121">
        <f>K69+K71</f>
        <v>0</v>
      </c>
      <c r="L70" s="121">
        <f>L69+L71</f>
        <v>0</v>
      </c>
      <c r="M70" s="68">
        <f t="shared" si="7"/>
        <v>0</v>
      </c>
      <c r="R70" s="3"/>
    </row>
    <row r="71" spans="1:18" s="14" customFormat="1" ht="35.25" customHeight="1" outlineLevel="1" thickBot="1" x14ac:dyDescent="0.3">
      <c r="A71" s="443" t="s">
        <v>51</v>
      </c>
      <c r="B71" s="381"/>
      <c r="C71" s="283" t="s">
        <v>36</v>
      </c>
      <c r="D71" s="476" t="s">
        <v>52</v>
      </c>
      <c r="E71" s="476"/>
      <c r="F71" s="476"/>
      <c r="G71" s="477"/>
      <c r="H71" s="284" t="s">
        <v>85</v>
      </c>
      <c r="I71" s="210">
        <f>I72+I73+I74+I75+I76+I77+I78+I79+I80+I81+I82+I83+I84+I85+I86+I87+I88+I89+I90</f>
        <v>0</v>
      </c>
      <c r="J71" s="59">
        <f>J72+J73+J74+J75+J76+J77+J78+J79+J80+J81+J82+J83+J84+J85+J86+J87+J88+J89+J90</f>
        <v>0</v>
      </c>
      <c r="K71" s="59">
        <f>K72+K73+K74+K75+K76+K77+K78+K79+K80+K81+K82+K83+K84+K85+K86+K87+K88+K89+K90</f>
        <v>0</v>
      </c>
      <c r="L71" s="59">
        <f>L72+L73+L74+L75+L76+L77+L78+L79+L80+L81+L82+L83+L84+L85+L86+L87+L88+L89+L90</f>
        <v>0</v>
      </c>
      <c r="M71" s="60">
        <f t="shared" si="7"/>
        <v>0</v>
      </c>
      <c r="R71" s="3"/>
    </row>
    <row r="72" spans="1:18" s="14" customFormat="1" ht="16.5" outlineLevel="1" thickBot="1" x14ac:dyDescent="0.3">
      <c r="A72" s="211">
        <v>1</v>
      </c>
      <c r="B72" s="212" t="s">
        <v>86</v>
      </c>
      <c r="C72" s="285">
        <f>'[1]Уд.опер.-тайл_ПВР'!AH71</f>
        <v>2500</v>
      </c>
      <c r="D72" s="238">
        <f t="shared" ref="D72:G90" si="8">ROUND($C72*D$12,0)</f>
        <v>0</v>
      </c>
      <c r="E72" s="239">
        <f t="shared" si="8"/>
        <v>0</v>
      </c>
      <c r="F72" s="239">
        <f t="shared" si="8"/>
        <v>1000</v>
      </c>
      <c r="G72" s="239">
        <f t="shared" si="8"/>
        <v>1500</v>
      </c>
      <c r="H72" s="286"/>
      <c r="I72" s="217">
        <f>D72*$H$72</f>
        <v>0</v>
      </c>
      <c r="J72" s="16">
        <f>E72*$H$72</f>
        <v>0</v>
      </c>
      <c r="K72" s="16">
        <f>F72*$H$72</f>
        <v>0</v>
      </c>
      <c r="L72" s="16">
        <f>G72*$H$72</f>
        <v>0</v>
      </c>
      <c r="M72" s="218">
        <f t="shared" si="7"/>
        <v>0</v>
      </c>
      <c r="R72" s="3"/>
    </row>
    <row r="73" spans="1:18" s="14" customFormat="1" ht="16.5" outlineLevel="1" thickBot="1" x14ac:dyDescent="0.3">
      <c r="A73" s="214">
        <v>2</v>
      </c>
      <c r="B73" s="215" t="s">
        <v>87</v>
      </c>
      <c r="C73" s="287">
        <f>'[1]Уд.опер.-тайл_ПВР'!AH72</f>
        <v>1000</v>
      </c>
      <c r="D73" s="243">
        <f t="shared" si="8"/>
        <v>0</v>
      </c>
      <c r="E73" s="244">
        <f t="shared" si="8"/>
        <v>0</v>
      </c>
      <c r="F73" s="244">
        <f t="shared" si="8"/>
        <v>400</v>
      </c>
      <c r="G73" s="245">
        <f t="shared" si="8"/>
        <v>600</v>
      </c>
      <c r="H73" s="286"/>
      <c r="I73" s="217">
        <f>D73*$H$73</f>
        <v>0</v>
      </c>
      <c r="J73" s="16">
        <f>E73*$H$73</f>
        <v>0</v>
      </c>
      <c r="K73" s="16">
        <f>F73*$H$73</f>
        <v>0</v>
      </c>
      <c r="L73" s="16">
        <f>G73*$H$73</f>
        <v>0</v>
      </c>
      <c r="M73" s="218">
        <f t="shared" si="7"/>
        <v>0</v>
      </c>
      <c r="R73" s="3"/>
    </row>
    <row r="74" spans="1:18" s="14" customFormat="1" ht="16.5" outlineLevel="1" thickBot="1" x14ac:dyDescent="0.3">
      <c r="A74" s="214">
        <v>3</v>
      </c>
      <c r="B74" s="215" t="s">
        <v>88</v>
      </c>
      <c r="C74" s="287">
        <f>'[1]Уд.опер.-тайл_ПВР'!AH73</f>
        <v>500</v>
      </c>
      <c r="D74" s="243">
        <f t="shared" si="8"/>
        <v>0</v>
      </c>
      <c r="E74" s="244">
        <f t="shared" si="8"/>
        <v>0</v>
      </c>
      <c r="F74" s="244">
        <f t="shared" si="8"/>
        <v>200</v>
      </c>
      <c r="G74" s="245">
        <f t="shared" si="8"/>
        <v>300</v>
      </c>
      <c r="H74" s="286"/>
      <c r="I74" s="217">
        <f>D74*$H$74</f>
        <v>0</v>
      </c>
      <c r="J74" s="16">
        <f>E74*$H$74</f>
        <v>0</v>
      </c>
      <c r="K74" s="16">
        <f>F74*$H$74</f>
        <v>0</v>
      </c>
      <c r="L74" s="16">
        <f>G74*$H$74</f>
        <v>0</v>
      </c>
      <c r="M74" s="218">
        <f t="shared" si="7"/>
        <v>0</v>
      </c>
      <c r="R74" s="3"/>
    </row>
    <row r="75" spans="1:18" s="14" customFormat="1" ht="16.5" outlineLevel="1" thickBot="1" x14ac:dyDescent="0.3">
      <c r="A75" s="214">
        <v>5</v>
      </c>
      <c r="B75" s="215" t="s">
        <v>90</v>
      </c>
      <c r="C75" s="287">
        <f>'[1]Уд.опер.-тайл_ПВР'!AH75</f>
        <v>1680</v>
      </c>
      <c r="D75" s="243">
        <f t="shared" si="8"/>
        <v>0</v>
      </c>
      <c r="E75" s="244">
        <f t="shared" si="8"/>
        <v>0</v>
      </c>
      <c r="F75" s="244">
        <f t="shared" si="8"/>
        <v>672</v>
      </c>
      <c r="G75" s="245">
        <f t="shared" si="8"/>
        <v>1008</v>
      </c>
      <c r="H75" s="286"/>
      <c r="I75" s="217">
        <f>D75*$H$75</f>
        <v>0</v>
      </c>
      <c r="J75" s="16">
        <f>E75*$H$75</f>
        <v>0</v>
      </c>
      <c r="K75" s="16">
        <f>F75*$H$75</f>
        <v>0</v>
      </c>
      <c r="L75" s="16">
        <f>G75*$H$75</f>
        <v>0</v>
      </c>
      <c r="M75" s="218">
        <f t="shared" si="7"/>
        <v>0</v>
      </c>
      <c r="R75" s="3"/>
    </row>
    <row r="76" spans="1:18" s="14" customFormat="1" ht="16.5" outlineLevel="1" thickBot="1" x14ac:dyDescent="0.3">
      <c r="A76" s="214">
        <v>7</v>
      </c>
      <c r="B76" s="215" t="s">
        <v>92</v>
      </c>
      <c r="C76" s="287">
        <f>'[1]Уд.опер.-тайл_ПВР'!AH77</f>
        <v>1000</v>
      </c>
      <c r="D76" s="243">
        <f t="shared" si="8"/>
        <v>0</v>
      </c>
      <c r="E76" s="244">
        <f t="shared" si="8"/>
        <v>0</v>
      </c>
      <c r="F76" s="244">
        <f t="shared" si="8"/>
        <v>400</v>
      </c>
      <c r="G76" s="245">
        <f t="shared" si="8"/>
        <v>600</v>
      </c>
      <c r="H76" s="286"/>
      <c r="I76" s="217">
        <f>D76*$H$76</f>
        <v>0</v>
      </c>
      <c r="J76" s="16">
        <f>E76*$H$76</f>
        <v>0</v>
      </c>
      <c r="K76" s="16">
        <f>F76*$H$76</f>
        <v>0</v>
      </c>
      <c r="L76" s="16">
        <f>G76*$H$76</f>
        <v>0</v>
      </c>
      <c r="M76" s="218">
        <f t="shared" si="7"/>
        <v>0</v>
      </c>
      <c r="R76" s="3"/>
    </row>
    <row r="77" spans="1:18" s="14" customFormat="1" ht="16.5" outlineLevel="1" thickBot="1" x14ac:dyDescent="0.3">
      <c r="A77" s="214">
        <v>11</v>
      </c>
      <c r="B77" s="215" t="s">
        <v>95</v>
      </c>
      <c r="C77" s="287">
        <f>'[1]Уд.опер.-тайл_ПВР'!AH86</f>
        <v>500</v>
      </c>
      <c r="D77" s="243">
        <f t="shared" si="8"/>
        <v>0</v>
      </c>
      <c r="E77" s="244">
        <f t="shared" si="8"/>
        <v>0</v>
      </c>
      <c r="F77" s="244">
        <f t="shared" si="8"/>
        <v>200</v>
      </c>
      <c r="G77" s="245">
        <f t="shared" si="8"/>
        <v>300</v>
      </c>
      <c r="H77" s="286"/>
      <c r="I77" s="217">
        <f>D77*$H$77</f>
        <v>0</v>
      </c>
      <c r="J77" s="16">
        <f>E77*$H$77</f>
        <v>0</v>
      </c>
      <c r="K77" s="16">
        <f>F77*$H$77</f>
        <v>0</v>
      </c>
      <c r="L77" s="16">
        <f>G77*$H$77</f>
        <v>0</v>
      </c>
      <c r="M77" s="218">
        <f t="shared" si="7"/>
        <v>0</v>
      </c>
      <c r="R77" s="3"/>
    </row>
    <row r="78" spans="1:18" s="14" customFormat="1" ht="16.5" outlineLevel="1" thickBot="1" x14ac:dyDescent="0.3">
      <c r="A78" s="214">
        <v>12</v>
      </c>
      <c r="B78" s="215" t="s">
        <v>96</v>
      </c>
      <c r="C78" s="287">
        <f>'[1]Уд.опер.-тайл_ПВР'!AH87</f>
        <v>500</v>
      </c>
      <c r="D78" s="243">
        <f t="shared" si="8"/>
        <v>0</v>
      </c>
      <c r="E78" s="244">
        <f t="shared" si="8"/>
        <v>0</v>
      </c>
      <c r="F78" s="244">
        <f t="shared" si="8"/>
        <v>200</v>
      </c>
      <c r="G78" s="245">
        <f t="shared" si="8"/>
        <v>300</v>
      </c>
      <c r="H78" s="286"/>
      <c r="I78" s="217">
        <f>D78*$H$78</f>
        <v>0</v>
      </c>
      <c r="J78" s="16">
        <f>E78*$H$78</f>
        <v>0</v>
      </c>
      <c r="K78" s="16">
        <f>F78*$H$78</f>
        <v>0</v>
      </c>
      <c r="L78" s="16">
        <f>G78*$H$78</f>
        <v>0</v>
      </c>
      <c r="M78" s="218">
        <f t="shared" si="7"/>
        <v>0</v>
      </c>
      <c r="R78" s="3"/>
    </row>
    <row r="79" spans="1:18" s="14" customFormat="1" ht="16.5" outlineLevel="1" thickBot="1" x14ac:dyDescent="0.3">
      <c r="A79" s="214">
        <v>13</v>
      </c>
      <c r="B79" s="215" t="s">
        <v>97</v>
      </c>
      <c r="C79" s="287">
        <f>'[1]Уд.опер.-тайл_ПВР'!AH88</f>
        <v>500</v>
      </c>
      <c r="D79" s="243">
        <f t="shared" si="8"/>
        <v>0</v>
      </c>
      <c r="E79" s="244">
        <f t="shared" si="8"/>
        <v>0</v>
      </c>
      <c r="F79" s="244">
        <f t="shared" si="8"/>
        <v>200</v>
      </c>
      <c r="G79" s="245">
        <f t="shared" si="8"/>
        <v>300</v>
      </c>
      <c r="H79" s="286"/>
      <c r="I79" s="217">
        <f>D79*$H$79</f>
        <v>0</v>
      </c>
      <c r="J79" s="16">
        <f>E79*$H$79</f>
        <v>0</v>
      </c>
      <c r="K79" s="16">
        <f>F79*$H$79</f>
        <v>0</v>
      </c>
      <c r="L79" s="16">
        <f>G79*$H$79</f>
        <v>0</v>
      </c>
      <c r="M79" s="218">
        <f t="shared" si="7"/>
        <v>0</v>
      </c>
      <c r="R79" s="3"/>
    </row>
    <row r="80" spans="1:18" s="14" customFormat="1" ht="16.5" outlineLevel="1" thickBot="1" x14ac:dyDescent="0.3">
      <c r="A80" s="214">
        <v>14</v>
      </c>
      <c r="B80" s="215" t="s">
        <v>98</v>
      </c>
      <c r="C80" s="287">
        <f>'[1]Уд.опер.-тайл_ПВР'!AH94</f>
        <v>500</v>
      </c>
      <c r="D80" s="243">
        <f t="shared" si="8"/>
        <v>0</v>
      </c>
      <c r="E80" s="244">
        <f t="shared" si="8"/>
        <v>0</v>
      </c>
      <c r="F80" s="244">
        <f t="shared" si="8"/>
        <v>200</v>
      </c>
      <c r="G80" s="245">
        <f t="shared" si="8"/>
        <v>300</v>
      </c>
      <c r="H80" s="286"/>
      <c r="I80" s="217">
        <f>D80*$H$80</f>
        <v>0</v>
      </c>
      <c r="J80" s="16">
        <f>E80*$H$80</f>
        <v>0</v>
      </c>
      <c r="K80" s="16">
        <f>F80*$H$80</f>
        <v>0</v>
      </c>
      <c r="L80" s="16">
        <f>G80*$H$80</f>
        <v>0</v>
      </c>
      <c r="M80" s="218">
        <f t="shared" si="7"/>
        <v>0</v>
      </c>
      <c r="R80" s="3"/>
    </row>
    <row r="81" spans="1:18" s="14" customFormat="1" ht="16.5" outlineLevel="1" thickBot="1" x14ac:dyDescent="0.3">
      <c r="A81" s="214">
        <v>15</v>
      </c>
      <c r="B81" s="215" t="s">
        <v>99</v>
      </c>
      <c r="C81" s="287">
        <f>'[1]Уд.опер.-тайл_ПВР'!AH95</f>
        <v>500</v>
      </c>
      <c r="D81" s="243">
        <f t="shared" si="8"/>
        <v>0</v>
      </c>
      <c r="E81" s="244">
        <f t="shared" si="8"/>
        <v>0</v>
      </c>
      <c r="F81" s="244">
        <f t="shared" si="8"/>
        <v>200</v>
      </c>
      <c r="G81" s="245">
        <f t="shared" si="8"/>
        <v>300</v>
      </c>
      <c r="H81" s="286"/>
      <c r="I81" s="217">
        <f>D81*$H$81</f>
        <v>0</v>
      </c>
      <c r="J81" s="16">
        <f>E81*$H$81</f>
        <v>0</v>
      </c>
      <c r="K81" s="16">
        <f>F81*$H$81</f>
        <v>0</v>
      </c>
      <c r="L81" s="16">
        <f>G81*$H$81</f>
        <v>0</v>
      </c>
      <c r="M81" s="218">
        <f t="shared" si="7"/>
        <v>0</v>
      </c>
      <c r="R81" s="3"/>
    </row>
    <row r="82" spans="1:18" s="14" customFormat="1" ht="16.5" outlineLevel="1" thickBot="1" x14ac:dyDescent="0.3">
      <c r="A82" s="214">
        <v>16</v>
      </c>
      <c r="B82" s="215" t="s">
        <v>131</v>
      </c>
      <c r="C82" s="287">
        <f>'[1]Уд.опер.-тайл_ПВР'!AH96</f>
        <v>860</v>
      </c>
      <c r="D82" s="243">
        <f t="shared" si="8"/>
        <v>0</v>
      </c>
      <c r="E82" s="244">
        <f t="shared" si="8"/>
        <v>0</v>
      </c>
      <c r="F82" s="244">
        <f t="shared" si="8"/>
        <v>344</v>
      </c>
      <c r="G82" s="245">
        <f t="shared" si="8"/>
        <v>516</v>
      </c>
      <c r="H82" s="286"/>
      <c r="I82" s="217">
        <f>D82*$H$82</f>
        <v>0</v>
      </c>
      <c r="J82" s="16">
        <f>E82*$H$82</f>
        <v>0</v>
      </c>
      <c r="K82" s="16">
        <f>F82*$H$82</f>
        <v>0</v>
      </c>
      <c r="L82" s="16">
        <f>G82*$H$82</f>
        <v>0</v>
      </c>
      <c r="M82" s="218">
        <f t="shared" si="7"/>
        <v>0</v>
      </c>
      <c r="R82" s="3"/>
    </row>
    <row r="83" spans="1:18" s="14" customFormat="1" ht="16.5" outlineLevel="1" thickBot="1" x14ac:dyDescent="0.3">
      <c r="A83" s="214">
        <v>17</v>
      </c>
      <c r="B83" s="215" t="s">
        <v>102</v>
      </c>
      <c r="C83" s="287">
        <f>'[1]Уд.опер.-тайл_ПВР'!AH99</f>
        <v>2500</v>
      </c>
      <c r="D83" s="243">
        <f t="shared" si="8"/>
        <v>0</v>
      </c>
      <c r="E83" s="244">
        <f t="shared" si="8"/>
        <v>0</v>
      </c>
      <c r="F83" s="244">
        <f t="shared" si="8"/>
        <v>1000</v>
      </c>
      <c r="G83" s="245">
        <f t="shared" si="8"/>
        <v>1500</v>
      </c>
      <c r="H83" s="286"/>
      <c r="I83" s="217">
        <f>D83*$H$83</f>
        <v>0</v>
      </c>
      <c r="J83" s="16">
        <f>E83*$H$83</f>
        <v>0</v>
      </c>
      <c r="K83" s="16">
        <f>F83*$H$83</f>
        <v>0</v>
      </c>
      <c r="L83" s="16">
        <f>G83*$H$83</f>
        <v>0</v>
      </c>
      <c r="M83" s="218">
        <f t="shared" si="7"/>
        <v>0</v>
      </c>
      <c r="R83" s="3"/>
    </row>
    <row r="84" spans="1:18" ht="16.5" outlineLevel="1" thickBot="1" x14ac:dyDescent="0.3">
      <c r="A84" s="214">
        <v>18</v>
      </c>
      <c r="B84" s="215" t="s">
        <v>103</v>
      </c>
      <c r="C84" s="287">
        <f>'[1]Уд.опер.-тайл_ПВР'!AH100</f>
        <v>2000</v>
      </c>
      <c r="D84" s="243">
        <f t="shared" si="8"/>
        <v>0</v>
      </c>
      <c r="E84" s="244">
        <f t="shared" si="8"/>
        <v>0</v>
      </c>
      <c r="F84" s="244">
        <f t="shared" si="8"/>
        <v>800</v>
      </c>
      <c r="G84" s="245">
        <f t="shared" si="8"/>
        <v>1200</v>
      </c>
      <c r="H84" s="286"/>
      <c r="I84" s="217">
        <f>D84*$H$84</f>
        <v>0</v>
      </c>
      <c r="J84" s="16">
        <f>E84*$H$84</f>
        <v>0</v>
      </c>
      <c r="K84" s="16">
        <f>F84*$H$84</f>
        <v>0</v>
      </c>
      <c r="L84" s="16">
        <f>G84*$H$84</f>
        <v>0</v>
      </c>
      <c r="M84" s="218">
        <f t="shared" si="7"/>
        <v>0</v>
      </c>
    </row>
    <row r="85" spans="1:18" ht="16.5" outlineLevel="1" thickBot="1" x14ac:dyDescent="0.3">
      <c r="A85" s="214">
        <v>19</v>
      </c>
      <c r="B85" s="215" t="s">
        <v>106</v>
      </c>
      <c r="C85" s="287">
        <f>'[1]Уд.опер.-тайл_ПВР'!AH123</f>
        <v>1000</v>
      </c>
      <c r="D85" s="243">
        <f t="shared" si="8"/>
        <v>0</v>
      </c>
      <c r="E85" s="244">
        <f t="shared" si="8"/>
        <v>0</v>
      </c>
      <c r="F85" s="244">
        <f t="shared" si="8"/>
        <v>400</v>
      </c>
      <c r="G85" s="245">
        <f t="shared" si="8"/>
        <v>600</v>
      </c>
      <c r="H85" s="286"/>
      <c r="I85" s="217">
        <f>D85*$H$85</f>
        <v>0</v>
      </c>
      <c r="J85" s="16">
        <f>E85*$H$85</f>
        <v>0</v>
      </c>
      <c r="K85" s="16">
        <f>F85*$H$85</f>
        <v>0</v>
      </c>
      <c r="L85" s="16">
        <f>G85*$H$85</f>
        <v>0</v>
      </c>
      <c r="M85" s="218">
        <f t="shared" si="7"/>
        <v>0</v>
      </c>
    </row>
    <row r="86" spans="1:18" ht="16.5" outlineLevel="1" thickBot="1" x14ac:dyDescent="0.3">
      <c r="A86" s="214">
        <v>20</v>
      </c>
      <c r="B86" s="215" t="s">
        <v>108</v>
      </c>
      <c r="C86" s="287">
        <f>'[1]Уд.опер.-тайл_ПВР'!AH125</f>
        <v>1000</v>
      </c>
      <c r="D86" s="243">
        <f t="shared" si="8"/>
        <v>0</v>
      </c>
      <c r="E86" s="244">
        <f t="shared" si="8"/>
        <v>0</v>
      </c>
      <c r="F86" s="244">
        <f t="shared" si="8"/>
        <v>400</v>
      </c>
      <c r="G86" s="245">
        <f t="shared" si="8"/>
        <v>600</v>
      </c>
      <c r="H86" s="286"/>
      <c r="I86" s="217">
        <f>D86*$H$86</f>
        <v>0</v>
      </c>
      <c r="J86" s="16">
        <f>E86*$H$86</f>
        <v>0</v>
      </c>
      <c r="K86" s="16">
        <f>F86*$H$86</f>
        <v>0</v>
      </c>
      <c r="L86" s="16">
        <f>G86*$H$86</f>
        <v>0</v>
      </c>
      <c r="M86" s="218">
        <f t="shared" si="7"/>
        <v>0</v>
      </c>
    </row>
    <row r="87" spans="1:18" ht="16.5" outlineLevel="1" thickBot="1" x14ac:dyDescent="0.3">
      <c r="A87" s="214">
        <v>21</v>
      </c>
      <c r="B87" s="215" t="s">
        <v>110</v>
      </c>
      <c r="C87" s="287">
        <f>'[1]Уд.опер.-тайл_ПВР'!AH136</f>
        <v>100</v>
      </c>
      <c r="D87" s="243">
        <f t="shared" si="8"/>
        <v>0</v>
      </c>
      <c r="E87" s="244">
        <f t="shared" si="8"/>
        <v>0</v>
      </c>
      <c r="F87" s="244">
        <f t="shared" si="8"/>
        <v>40</v>
      </c>
      <c r="G87" s="245">
        <f t="shared" si="8"/>
        <v>60</v>
      </c>
      <c r="H87" s="286"/>
      <c r="I87" s="217">
        <f>D87*$H$87</f>
        <v>0</v>
      </c>
      <c r="J87" s="16">
        <f>E87*$H$87</f>
        <v>0</v>
      </c>
      <c r="K87" s="16">
        <f>F87*$H$87</f>
        <v>0</v>
      </c>
      <c r="L87" s="16">
        <f>G87*$H$87</f>
        <v>0</v>
      </c>
      <c r="M87" s="218">
        <f t="shared" si="7"/>
        <v>0</v>
      </c>
    </row>
    <row r="88" spans="1:18" ht="16.5" outlineLevel="1" thickBot="1" x14ac:dyDescent="0.3">
      <c r="A88" s="214">
        <v>22</v>
      </c>
      <c r="B88" s="215" t="s">
        <v>111</v>
      </c>
      <c r="C88" s="287">
        <f>'[1]Уд.опер.-тайл_ПВР'!AH137</f>
        <v>400</v>
      </c>
      <c r="D88" s="243">
        <f t="shared" si="8"/>
        <v>0</v>
      </c>
      <c r="E88" s="244">
        <f t="shared" si="8"/>
        <v>0</v>
      </c>
      <c r="F88" s="244">
        <f t="shared" si="8"/>
        <v>160</v>
      </c>
      <c r="G88" s="245">
        <f t="shared" si="8"/>
        <v>240</v>
      </c>
      <c r="H88" s="286"/>
      <c r="I88" s="217">
        <f>D88*$H$88</f>
        <v>0</v>
      </c>
      <c r="J88" s="16">
        <f>E88*$H$88</f>
        <v>0</v>
      </c>
      <c r="K88" s="16">
        <f>F88*$H$88</f>
        <v>0</v>
      </c>
      <c r="L88" s="16">
        <f>G88*$H$88</f>
        <v>0</v>
      </c>
      <c r="M88" s="218">
        <f t="shared" si="7"/>
        <v>0</v>
      </c>
    </row>
    <row r="89" spans="1:18" ht="16.5" outlineLevel="1" thickBot="1" x14ac:dyDescent="0.3">
      <c r="A89" s="214">
        <v>23</v>
      </c>
      <c r="B89" s="215" t="s">
        <v>113</v>
      </c>
      <c r="C89" s="287">
        <f>'[1]Уд.опер.-тайл_ПВР'!AH139</f>
        <v>250</v>
      </c>
      <c r="D89" s="243">
        <f t="shared" si="8"/>
        <v>0</v>
      </c>
      <c r="E89" s="244">
        <f t="shared" si="8"/>
        <v>0</v>
      </c>
      <c r="F89" s="244">
        <f t="shared" si="8"/>
        <v>100</v>
      </c>
      <c r="G89" s="245">
        <f t="shared" si="8"/>
        <v>150</v>
      </c>
      <c r="H89" s="286"/>
      <c r="I89" s="217">
        <f>D89*$H$89</f>
        <v>0</v>
      </c>
      <c r="J89" s="16">
        <f>E89*$H$89</f>
        <v>0</v>
      </c>
      <c r="K89" s="16">
        <f>F89*$H$89</f>
        <v>0</v>
      </c>
      <c r="L89" s="16">
        <f>G89*$H$89</f>
        <v>0</v>
      </c>
      <c r="M89" s="218">
        <f t="shared" si="7"/>
        <v>0</v>
      </c>
    </row>
    <row r="90" spans="1:18" ht="16.5" outlineLevel="1" thickBot="1" x14ac:dyDescent="0.3">
      <c r="A90" s="214">
        <v>24</v>
      </c>
      <c r="B90" s="215" t="s">
        <v>114</v>
      </c>
      <c r="C90" s="287">
        <f>'[1]Уд.опер.-тайл_ПВР'!AH140</f>
        <v>150</v>
      </c>
      <c r="D90" s="243">
        <f t="shared" si="8"/>
        <v>0</v>
      </c>
      <c r="E90" s="244">
        <f t="shared" si="8"/>
        <v>0</v>
      </c>
      <c r="F90" s="244">
        <f t="shared" si="8"/>
        <v>60</v>
      </c>
      <c r="G90" s="245">
        <f t="shared" si="8"/>
        <v>90</v>
      </c>
      <c r="H90" s="208"/>
      <c r="I90" s="313">
        <f>D90*$H$90</f>
        <v>0</v>
      </c>
      <c r="J90" s="314">
        <f>E90*$H$90</f>
        <v>0</v>
      </c>
      <c r="K90" s="314">
        <f>F90*$H$90</f>
        <v>0</v>
      </c>
      <c r="L90" s="314">
        <f>G90*$H$90</f>
        <v>0</v>
      </c>
      <c r="M90" s="161">
        <f t="shared" si="7"/>
        <v>0</v>
      </c>
    </row>
    <row r="91" spans="1:18" s="4" customFormat="1" ht="35.25" customHeight="1" thickBot="1" x14ac:dyDescent="0.3">
      <c r="A91" s="335"/>
      <c r="B91" s="379" t="s">
        <v>115</v>
      </c>
      <c r="C91" s="377"/>
      <c r="D91" s="377"/>
      <c r="E91" s="377"/>
      <c r="F91" s="377"/>
      <c r="G91" s="378"/>
      <c r="H91" s="312" t="s">
        <v>116</v>
      </c>
      <c r="I91" s="54">
        <f>I66+I47+I31+I17</f>
        <v>0</v>
      </c>
      <c r="J91" s="55">
        <f>J66+J47+J31+J17</f>
        <v>0</v>
      </c>
      <c r="K91" s="55">
        <f>K66+K47+K31+K17</f>
        <v>73</v>
      </c>
      <c r="L91" s="55">
        <f>L66+L47+L31+L17</f>
        <v>111</v>
      </c>
      <c r="M91" s="56">
        <f t="shared" si="7"/>
        <v>184</v>
      </c>
      <c r="N91" s="28"/>
      <c r="O91" s="28"/>
      <c r="P91" s="28"/>
      <c r="Q91" s="28"/>
    </row>
    <row r="92" spans="1:18" s="4" customFormat="1" ht="35.25" customHeight="1" thickBot="1" x14ac:dyDescent="0.3">
      <c r="A92" s="335"/>
      <c r="B92" s="379"/>
      <c r="C92" s="380"/>
      <c r="D92" s="380"/>
      <c r="E92" s="380"/>
      <c r="F92" s="380"/>
      <c r="G92" s="381"/>
      <c r="H92" s="312" t="s">
        <v>117</v>
      </c>
      <c r="I92" s="54">
        <f>I18+I34+I48+I69</f>
        <v>0</v>
      </c>
      <c r="J92" s="55">
        <f>J18+J34+J48+J69</f>
        <v>0</v>
      </c>
      <c r="K92" s="55">
        <f>K18+K34+K48+K69</f>
        <v>0</v>
      </c>
      <c r="L92" s="55">
        <f>L18+L34+L48+L69</f>
        <v>0</v>
      </c>
      <c r="M92" s="56">
        <f t="shared" si="7"/>
        <v>0</v>
      </c>
      <c r="N92" s="28"/>
      <c r="O92" s="28"/>
      <c r="P92" s="28"/>
      <c r="Q92" s="28"/>
    </row>
    <row r="93" spans="1:18" s="4" customFormat="1" ht="35.25" customHeight="1" thickBot="1" x14ac:dyDescent="0.3">
      <c r="A93" s="335"/>
      <c r="B93" s="379"/>
      <c r="C93" s="380"/>
      <c r="D93" s="380"/>
      <c r="E93" s="380"/>
      <c r="F93" s="380"/>
      <c r="G93" s="381"/>
      <c r="H93" s="310" t="s">
        <v>118</v>
      </c>
      <c r="I93" s="54">
        <f>D19+D35+D49+D70</f>
        <v>0</v>
      </c>
      <c r="J93" s="55">
        <f t="shared" ref="J93:L93" si="9">E19+E35+E49+E70</f>
        <v>0</v>
      </c>
      <c r="K93" s="55">
        <f t="shared" si="9"/>
        <v>9553</v>
      </c>
      <c r="L93" s="55">
        <f t="shared" si="9"/>
        <v>14332</v>
      </c>
      <c r="M93" s="56">
        <f t="shared" si="7"/>
        <v>23885</v>
      </c>
      <c r="N93" s="28"/>
      <c r="O93" s="28"/>
      <c r="P93" s="28"/>
      <c r="Q93" s="28"/>
    </row>
    <row r="94" spans="1:18" s="4" customFormat="1" ht="35.25" customHeight="1" thickBot="1" x14ac:dyDescent="0.3">
      <c r="A94" s="335"/>
      <c r="B94" s="379"/>
      <c r="C94" s="380"/>
      <c r="D94" s="380"/>
      <c r="E94" s="380"/>
      <c r="F94" s="380"/>
      <c r="G94" s="381"/>
      <c r="H94" s="312" t="s">
        <v>119</v>
      </c>
      <c r="I94" s="55">
        <f>I20+I36+I50+I71</f>
        <v>0</v>
      </c>
      <c r="J94" s="55">
        <f>J20+J36+J50+J71</f>
        <v>0</v>
      </c>
      <c r="K94" s="55">
        <f>K20+K36+K50+K71</f>
        <v>0</v>
      </c>
      <c r="L94" s="55">
        <f>L20+L36+L50+L71</f>
        <v>0</v>
      </c>
      <c r="M94" s="56">
        <f t="shared" si="7"/>
        <v>0</v>
      </c>
      <c r="N94" s="28">
        <f>M94*0.5</f>
        <v>0</v>
      </c>
      <c r="O94" s="28">
        <f>M94*0.3</f>
        <v>0</v>
      </c>
      <c r="P94" s="28"/>
      <c r="Q94" s="28"/>
    </row>
    <row r="95" spans="1:18" s="4" customFormat="1" ht="31.5" customHeight="1" thickBot="1" x14ac:dyDescent="0.3">
      <c r="A95" s="336"/>
      <c r="B95" s="382"/>
      <c r="C95" s="383"/>
      <c r="D95" s="383"/>
      <c r="E95" s="383"/>
      <c r="F95" s="383"/>
      <c r="G95" s="384"/>
      <c r="H95" s="175" t="s">
        <v>120</v>
      </c>
      <c r="I95" s="184">
        <f>I94+I92</f>
        <v>0</v>
      </c>
      <c r="J95" s="166">
        <f>J94+J92</f>
        <v>0</v>
      </c>
      <c r="K95" s="166">
        <f>K94+K92</f>
        <v>0</v>
      </c>
      <c r="L95" s="166">
        <f>L94+L92</f>
        <v>0</v>
      </c>
      <c r="M95" s="167">
        <f t="shared" si="7"/>
        <v>0</v>
      </c>
      <c r="N95" s="28"/>
      <c r="O95" s="28"/>
      <c r="P95" s="28"/>
      <c r="Q95" s="28"/>
    </row>
    <row r="96" spans="1:18" x14ac:dyDescent="0.25">
      <c r="C96" s="10"/>
      <c r="D96" s="10"/>
      <c r="E96" s="10"/>
      <c r="F96" s="10"/>
      <c r="G96" s="10"/>
      <c r="I96" s="19"/>
      <c r="J96" s="19"/>
      <c r="K96" s="19"/>
      <c r="L96" s="19"/>
      <c r="M96" s="19"/>
    </row>
    <row r="97" spans="1:17" ht="18.75" x14ac:dyDescent="0.25">
      <c r="A97" s="2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ht="31.5" customHeight="1" x14ac:dyDescent="0.25">
      <c r="A98" s="414" t="s">
        <v>163</v>
      </c>
      <c r="B98" s="414"/>
      <c r="C98" s="414"/>
      <c r="D98" s="414"/>
      <c r="E98" s="414"/>
      <c r="F98" s="414"/>
      <c r="G98" s="414"/>
      <c r="H98" s="414"/>
      <c r="I98" s="414"/>
      <c r="J98" s="414"/>
      <c r="K98" s="414"/>
      <c r="L98" s="414"/>
      <c r="M98" s="414"/>
      <c r="N98" s="3"/>
      <c r="O98" s="3"/>
      <c r="P98" s="3"/>
      <c r="Q98" s="3"/>
    </row>
    <row r="99" spans="1:17" ht="81" customHeight="1" x14ac:dyDescent="0.25">
      <c r="A99" s="349" t="s">
        <v>16</v>
      </c>
      <c r="B99" s="349"/>
      <c r="C99" s="349"/>
      <c r="D99" s="349"/>
      <c r="E99" s="349"/>
      <c r="F99" s="349"/>
      <c r="G99" s="349"/>
      <c r="H99" s="349"/>
      <c r="I99" s="349"/>
      <c r="J99" s="349"/>
      <c r="K99" s="349"/>
      <c r="L99" s="349"/>
      <c r="M99" s="349"/>
      <c r="N99" s="3"/>
      <c r="O99" s="3"/>
      <c r="P99" s="3"/>
      <c r="Q99" s="3"/>
    </row>
    <row r="100" spans="1:17" ht="31.5" customHeight="1" x14ac:dyDescent="0.25">
      <c r="A100" s="478" t="s">
        <v>21</v>
      </c>
      <c r="B100" s="478"/>
      <c r="C100" s="478"/>
      <c r="D100" s="478"/>
      <c r="E100" s="478"/>
      <c r="F100" s="478"/>
      <c r="G100" s="478"/>
      <c r="H100" s="478"/>
      <c r="I100" s="478"/>
      <c r="J100" s="478"/>
      <c r="K100" s="478"/>
      <c r="L100" s="478"/>
      <c r="M100" s="478"/>
      <c r="N100" s="3"/>
      <c r="O100" s="3"/>
      <c r="P100" s="3"/>
      <c r="Q100" s="3"/>
    </row>
    <row r="101" spans="1:17" s="8" customFormat="1" ht="87.75" customHeight="1" x14ac:dyDescent="0.25">
      <c r="A101" s="349" t="s">
        <v>137</v>
      </c>
      <c r="B101" s="349"/>
      <c r="C101" s="349"/>
      <c r="D101" s="349"/>
      <c r="E101" s="349"/>
      <c r="F101" s="349"/>
      <c r="G101" s="349"/>
      <c r="H101" s="349"/>
      <c r="I101" s="349"/>
      <c r="J101" s="349"/>
      <c r="K101" s="349"/>
      <c r="L101" s="349"/>
      <c r="M101" s="349"/>
    </row>
    <row r="102" spans="1:17" ht="51" customHeight="1" x14ac:dyDescent="0.25">
      <c r="A102" s="349" t="s">
        <v>190</v>
      </c>
      <c r="B102" s="349"/>
      <c r="C102" s="349"/>
      <c r="D102" s="349"/>
      <c r="E102" s="349"/>
      <c r="F102" s="349"/>
      <c r="G102" s="349"/>
      <c r="H102" s="349"/>
      <c r="I102" s="349"/>
      <c r="J102" s="349"/>
      <c r="K102" s="349"/>
      <c r="L102" s="349"/>
      <c r="M102" s="349"/>
      <c r="N102" s="3"/>
      <c r="O102" s="3"/>
      <c r="P102" s="3"/>
      <c r="Q102" s="3"/>
    </row>
    <row r="103" spans="1:17" ht="27" customHeight="1" x14ac:dyDescent="0.25">
      <c r="A103" s="349" t="s">
        <v>22</v>
      </c>
      <c r="B103" s="349"/>
      <c r="C103" s="349"/>
      <c r="D103" s="349"/>
      <c r="E103" s="349"/>
      <c r="F103" s="349"/>
      <c r="G103" s="349"/>
      <c r="H103" s="349"/>
      <c r="I103" s="349"/>
      <c r="J103" s="349"/>
      <c r="K103" s="349"/>
      <c r="L103" s="349"/>
      <c r="M103" s="349"/>
      <c r="N103" s="3"/>
      <c r="O103" s="3"/>
      <c r="P103" s="3"/>
      <c r="Q103" s="3"/>
    </row>
    <row r="104" spans="1:17" ht="25.5" customHeight="1" x14ac:dyDescent="0.25">
      <c r="A104" s="3"/>
      <c r="B104" s="414" t="s">
        <v>187</v>
      </c>
      <c r="C104" s="414"/>
      <c r="D104" s="414"/>
      <c r="E104" s="414"/>
      <c r="F104" s="414"/>
      <c r="G104" s="414"/>
      <c r="H104" s="414"/>
      <c r="I104" s="414"/>
      <c r="J104" s="414"/>
      <c r="K104" s="414"/>
      <c r="L104" s="414"/>
      <c r="M104" s="414"/>
      <c r="N104" s="3"/>
      <c r="O104" s="3"/>
      <c r="P104" s="3"/>
      <c r="Q104" s="3"/>
    </row>
    <row r="105" spans="1:17" ht="39" customHeight="1" x14ac:dyDescent="0.25">
      <c r="A105" s="3"/>
      <c r="B105" s="349" t="s">
        <v>188</v>
      </c>
      <c r="C105" s="349"/>
      <c r="D105" s="349"/>
      <c r="E105" s="349"/>
      <c r="F105" s="349"/>
      <c r="G105" s="349"/>
      <c r="H105" s="349"/>
      <c r="I105" s="349"/>
      <c r="J105" s="349"/>
      <c r="K105" s="349"/>
      <c r="L105" s="349"/>
      <c r="M105" s="349"/>
      <c r="N105" s="3"/>
      <c r="O105" s="3"/>
      <c r="P105" s="3"/>
      <c r="Q105" s="3"/>
    </row>
    <row r="106" spans="1:17" ht="39" customHeight="1" x14ac:dyDescent="0.25">
      <c r="A106" s="3"/>
      <c r="B106" s="349" t="s">
        <v>189</v>
      </c>
      <c r="C106" s="349"/>
      <c r="D106" s="349"/>
      <c r="E106" s="349"/>
      <c r="F106" s="349"/>
      <c r="G106" s="349"/>
      <c r="H106" s="349"/>
      <c r="I106" s="349"/>
      <c r="J106" s="349"/>
      <c r="K106" s="349"/>
      <c r="L106" s="349"/>
      <c r="M106" s="349"/>
      <c r="N106" s="3"/>
      <c r="O106" s="3"/>
      <c r="P106" s="3"/>
      <c r="Q106" s="3"/>
    </row>
    <row r="107" spans="1:17" s="4" customFormat="1" ht="31.5" customHeight="1" x14ac:dyDescent="0.25">
      <c r="A107" s="7"/>
      <c r="B107" s="400" t="s">
        <v>19</v>
      </c>
      <c r="C107" s="400"/>
      <c r="D107" s="400"/>
      <c r="E107" s="400"/>
      <c r="F107" s="400"/>
      <c r="G107" s="400"/>
      <c r="H107" s="400"/>
      <c r="I107" s="400"/>
      <c r="J107" s="400"/>
      <c r="K107" s="400"/>
      <c r="L107" s="400"/>
      <c r="M107" s="400"/>
    </row>
    <row r="108" spans="1:17" s="9" customFormat="1" ht="18.75" x14ac:dyDescent="0.25">
      <c r="A108" s="24"/>
      <c r="B108" s="399" t="s">
        <v>20</v>
      </c>
      <c r="C108" s="399"/>
      <c r="D108" s="399"/>
      <c r="E108" s="399"/>
      <c r="F108" s="399"/>
      <c r="G108" s="399"/>
      <c r="H108" s="399"/>
      <c r="I108" s="399"/>
      <c r="J108" s="399"/>
      <c r="K108" s="399"/>
      <c r="L108" s="399"/>
      <c r="M108" s="399"/>
    </row>
    <row r="109" spans="1:17" s="9" customFormat="1" ht="39" customHeight="1" x14ac:dyDescent="0.25">
      <c r="A109" s="24"/>
      <c r="B109" s="398" t="s">
        <v>135</v>
      </c>
      <c r="C109" s="398"/>
      <c r="D109" s="398"/>
      <c r="E109" s="398"/>
      <c r="F109" s="398"/>
      <c r="G109" s="398"/>
      <c r="H109" s="398"/>
      <c r="I109" s="398"/>
      <c r="J109" s="398"/>
      <c r="K109" s="398"/>
      <c r="L109" s="398"/>
      <c r="M109" s="398"/>
    </row>
    <row r="110" spans="1:17" s="9" customFormat="1" ht="48.75" customHeight="1" x14ac:dyDescent="0.25">
      <c r="A110" s="24"/>
      <c r="B110" s="398" t="s">
        <v>136</v>
      </c>
      <c r="C110" s="398"/>
      <c r="D110" s="398"/>
      <c r="E110" s="398"/>
      <c r="F110" s="398"/>
      <c r="G110" s="398"/>
      <c r="H110" s="398"/>
      <c r="I110" s="398"/>
      <c r="J110" s="398"/>
      <c r="K110" s="398"/>
      <c r="L110" s="398"/>
      <c r="M110" s="398"/>
    </row>
    <row r="111" spans="1:17" s="9" customFormat="1" ht="39" customHeight="1" x14ac:dyDescent="0.25">
      <c r="A111" s="24"/>
      <c r="B111" s="398" t="s">
        <v>139</v>
      </c>
      <c r="C111" s="398"/>
      <c r="D111" s="398"/>
      <c r="E111" s="398"/>
      <c r="F111" s="398"/>
      <c r="G111" s="398"/>
      <c r="H111" s="398"/>
      <c r="I111" s="398"/>
      <c r="J111" s="398"/>
      <c r="K111" s="398"/>
      <c r="L111" s="398"/>
      <c r="M111" s="398"/>
    </row>
    <row r="112" spans="1:17" s="9" customFormat="1" ht="21.75" customHeight="1" thickBot="1" x14ac:dyDescent="0.3">
      <c r="A112" s="24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</row>
    <row r="113" spans="1:17" s="9" customFormat="1" ht="39" customHeight="1" x14ac:dyDescent="0.25">
      <c r="A113" s="24"/>
      <c r="B113" s="453" t="s">
        <v>144</v>
      </c>
      <c r="C113" s="454"/>
      <c r="D113" s="454"/>
      <c r="E113" s="454"/>
      <c r="F113" s="454"/>
      <c r="G113" s="454"/>
      <c r="H113" s="454" t="s">
        <v>145</v>
      </c>
      <c r="I113" s="457" t="s">
        <v>7</v>
      </c>
      <c r="J113" s="457"/>
      <c r="K113" s="457"/>
      <c r="L113" s="457"/>
      <c r="M113" s="401" t="s">
        <v>149</v>
      </c>
    </row>
    <row r="114" spans="1:17" s="9" customFormat="1" ht="39" customHeight="1" thickBot="1" x14ac:dyDescent="0.3">
      <c r="A114" s="24"/>
      <c r="B114" s="455"/>
      <c r="C114" s="456"/>
      <c r="D114" s="456"/>
      <c r="E114" s="456"/>
      <c r="F114" s="456"/>
      <c r="G114" s="456"/>
      <c r="H114" s="456"/>
      <c r="I114" s="308" t="s">
        <v>9</v>
      </c>
      <c r="J114" s="308" t="s">
        <v>10</v>
      </c>
      <c r="K114" s="308" t="s">
        <v>11</v>
      </c>
      <c r="L114" s="308" t="s">
        <v>12</v>
      </c>
      <c r="M114" s="402"/>
    </row>
    <row r="115" spans="1:17" s="9" customFormat="1" ht="39" customHeight="1" x14ac:dyDescent="0.25">
      <c r="A115" s="24"/>
      <c r="B115" s="445" t="s">
        <v>179</v>
      </c>
      <c r="C115" s="446"/>
      <c r="D115" s="446"/>
      <c r="E115" s="446"/>
      <c r="F115" s="446"/>
      <c r="G115" s="446"/>
      <c r="H115" s="305" t="s">
        <v>146</v>
      </c>
      <c r="I115" s="306">
        <v>36</v>
      </c>
      <c r="J115" s="306">
        <v>29</v>
      </c>
      <c r="K115" s="306">
        <v>121</v>
      </c>
      <c r="L115" s="306">
        <v>121</v>
      </c>
      <c r="M115" s="309">
        <v>307</v>
      </c>
    </row>
    <row r="116" spans="1:17" s="9" customFormat="1" ht="39" customHeight="1" thickBot="1" x14ac:dyDescent="0.3">
      <c r="A116" s="24"/>
      <c r="B116" s="447"/>
      <c r="C116" s="448"/>
      <c r="D116" s="448"/>
      <c r="E116" s="448"/>
      <c r="F116" s="448"/>
      <c r="G116" s="448"/>
      <c r="H116" s="307" t="s">
        <v>147</v>
      </c>
      <c r="I116" s="317"/>
      <c r="J116" s="317"/>
      <c r="K116" s="317"/>
      <c r="L116" s="317"/>
      <c r="M116" s="318"/>
    </row>
    <row r="117" spans="1:17" s="9" customFormat="1" ht="39" customHeight="1" x14ac:dyDescent="0.25">
      <c r="A117" s="24"/>
      <c r="B117" s="445" t="s">
        <v>180</v>
      </c>
      <c r="C117" s="446"/>
      <c r="D117" s="446"/>
      <c r="E117" s="446"/>
      <c r="F117" s="446"/>
      <c r="G117" s="446"/>
      <c r="H117" s="305" t="s">
        <v>146</v>
      </c>
      <c r="I117" s="306">
        <f>I91</f>
        <v>0</v>
      </c>
      <c r="J117" s="306">
        <f t="shared" ref="J117:L117" si="10">J91</f>
        <v>0</v>
      </c>
      <c r="K117" s="306">
        <f t="shared" si="10"/>
        <v>73</v>
      </c>
      <c r="L117" s="306">
        <f t="shared" si="10"/>
        <v>111</v>
      </c>
      <c r="M117" s="309">
        <f>SUM(I117:L117)</f>
        <v>184</v>
      </c>
    </row>
    <row r="118" spans="1:17" s="9" customFormat="1" ht="39" customHeight="1" thickBot="1" x14ac:dyDescent="0.3">
      <c r="A118" s="24"/>
      <c r="B118" s="447"/>
      <c r="C118" s="448"/>
      <c r="D118" s="448"/>
      <c r="E118" s="448"/>
      <c r="F118" s="448"/>
      <c r="G118" s="448"/>
      <c r="H118" s="307" t="s">
        <v>147</v>
      </c>
      <c r="I118" s="317"/>
      <c r="J118" s="317"/>
      <c r="K118" s="317"/>
      <c r="L118" s="317"/>
      <c r="M118" s="318"/>
    </row>
    <row r="119" spans="1:17" s="9" customFormat="1" ht="39" customHeight="1" x14ac:dyDescent="0.25">
      <c r="A119" s="24"/>
      <c r="B119" s="445" t="s">
        <v>181</v>
      </c>
      <c r="C119" s="446"/>
      <c r="D119" s="446"/>
      <c r="E119" s="446"/>
      <c r="F119" s="446"/>
      <c r="G119" s="446"/>
      <c r="H119" s="305" t="s">
        <v>148</v>
      </c>
      <c r="I119" s="306">
        <f>I93</f>
        <v>0</v>
      </c>
      <c r="J119" s="306">
        <f t="shared" ref="J119:L119" si="11">J93</f>
        <v>0</v>
      </c>
      <c r="K119" s="306">
        <f t="shared" si="11"/>
        <v>9553</v>
      </c>
      <c r="L119" s="306">
        <f t="shared" si="11"/>
        <v>14332</v>
      </c>
      <c r="M119" s="309">
        <f>SUM(I119:L119)</f>
        <v>23885</v>
      </c>
    </row>
    <row r="120" spans="1:17" s="9" customFormat="1" ht="39" customHeight="1" thickBot="1" x14ac:dyDescent="0.3">
      <c r="A120" s="24"/>
      <c r="B120" s="447"/>
      <c r="C120" s="448"/>
      <c r="D120" s="448"/>
      <c r="E120" s="448"/>
      <c r="F120" s="448"/>
      <c r="G120" s="448"/>
      <c r="H120" s="307" t="s">
        <v>147</v>
      </c>
      <c r="I120" s="317"/>
      <c r="J120" s="317"/>
      <c r="K120" s="317"/>
      <c r="L120" s="317"/>
      <c r="M120" s="318"/>
    </row>
    <row r="121" spans="1:17" s="9" customFormat="1" ht="39" customHeight="1" x14ac:dyDescent="0.25">
      <c r="A121" s="24"/>
      <c r="B121" s="449" t="s">
        <v>182</v>
      </c>
      <c r="C121" s="450"/>
      <c r="D121" s="450"/>
      <c r="E121" s="450"/>
      <c r="F121" s="450"/>
      <c r="G121" s="450"/>
      <c r="H121" s="305" t="s">
        <v>146</v>
      </c>
      <c r="I121" s="306"/>
      <c r="J121" s="306"/>
      <c r="K121" s="306"/>
      <c r="L121" s="306"/>
      <c r="M121" s="309"/>
    </row>
    <row r="122" spans="1:17" s="9" customFormat="1" ht="39" customHeight="1" thickBot="1" x14ac:dyDescent="0.3">
      <c r="A122" s="24"/>
      <c r="B122" s="451"/>
      <c r="C122" s="452"/>
      <c r="D122" s="452"/>
      <c r="E122" s="452"/>
      <c r="F122" s="452"/>
      <c r="G122" s="452"/>
      <c r="H122" s="307" t="s">
        <v>147</v>
      </c>
      <c r="I122" s="317"/>
      <c r="J122" s="317"/>
      <c r="K122" s="317"/>
      <c r="L122" s="317"/>
      <c r="M122" s="318"/>
    </row>
    <row r="123" spans="1:17" s="9" customFormat="1" ht="18.75" x14ac:dyDescent="0.25">
      <c r="A123" s="24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</row>
    <row r="124" spans="1:17" s="9" customFormat="1" ht="18.75" x14ac:dyDescent="0.25">
      <c r="A124" s="327"/>
      <c r="B124" s="486" t="s">
        <v>197</v>
      </c>
      <c r="C124" s="326"/>
      <c r="D124" s="326"/>
      <c r="E124" s="326"/>
      <c r="F124" s="326"/>
      <c r="G124" s="326"/>
      <c r="H124" s="326"/>
      <c r="I124" s="326"/>
      <c r="J124" s="326"/>
      <c r="K124" s="326"/>
      <c r="L124" s="326"/>
      <c r="M124" s="326"/>
    </row>
    <row r="125" spans="1:17" s="9" customFormat="1" ht="18.75" customHeight="1" x14ac:dyDescent="0.25">
      <c r="A125" s="327"/>
      <c r="B125" s="488" t="s">
        <v>198</v>
      </c>
      <c r="C125" s="488"/>
      <c r="D125" s="488"/>
      <c r="E125" s="488"/>
      <c r="F125" s="488"/>
      <c r="G125" s="488"/>
      <c r="H125" s="488"/>
      <c r="I125" s="488"/>
      <c r="J125" s="488"/>
      <c r="K125" s="488"/>
      <c r="L125" s="488"/>
      <c r="M125" s="488"/>
    </row>
    <row r="126" spans="1:17" s="9" customFormat="1" ht="18.75" customHeight="1" x14ac:dyDescent="0.25">
      <c r="A126" s="327"/>
      <c r="B126" s="488"/>
      <c r="C126" s="488"/>
      <c r="D126" s="488"/>
      <c r="E126" s="488"/>
      <c r="F126" s="488"/>
      <c r="G126" s="488"/>
      <c r="H126" s="488"/>
      <c r="I126" s="488"/>
      <c r="J126" s="488"/>
      <c r="K126" s="488"/>
      <c r="L126" s="488"/>
      <c r="M126" s="488"/>
    </row>
    <row r="127" spans="1:17" s="9" customFormat="1" ht="18.75" x14ac:dyDescent="0.25">
      <c r="A127" s="327"/>
      <c r="B127" s="326"/>
      <c r="C127" s="326"/>
      <c r="D127" s="326"/>
      <c r="E127" s="326"/>
      <c r="F127" s="326"/>
      <c r="G127" s="326"/>
      <c r="H127" s="326"/>
      <c r="I127" s="326"/>
      <c r="J127" s="326"/>
      <c r="K127" s="326"/>
      <c r="L127" s="326"/>
      <c r="M127" s="326"/>
    </row>
    <row r="128" spans="1:17" ht="42.75" customHeight="1" x14ac:dyDescent="0.25">
      <c r="B128" s="328" t="s">
        <v>152</v>
      </c>
      <c r="C128" s="328"/>
      <c r="D128" s="328"/>
      <c r="E128" s="328"/>
      <c r="F128" s="328"/>
      <c r="G128" s="328"/>
      <c r="H128" s="328"/>
      <c r="N128" s="3"/>
      <c r="O128" s="3"/>
      <c r="P128" s="3"/>
      <c r="Q128" s="3"/>
    </row>
    <row r="129" spans="2:17" ht="42.75" customHeight="1" x14ac:dyDescent="0.25">
      <c r="B129" s="328" t="s">
        <v>150</v>
      </c>
      <c r="C129" s="328"/>
      <c r="D129" s="328"/>
      <c r="E129" s="328"/>
      <c r="F129" s="328"/>
      <c r="G129" s="328"/>
      <c r="H129" s="328"/>
      <c r="N129" s="3"/>
      <c r="O129" s="3"/>
      <c r="P129" s="3"/>
      <c r="Q129" s="3"/>
    </row>
    <row r="130" spans="2:17" ht="42.75" customHeight="1" x14ac:dyDescent="0.25">
      <c r="B130" s="328" t="s">
        <v>153</v>
      </c>
      <c r="C130" s="328"/>
      <c r="D130" s="328"/>
      <c r="E130" s="328"/>
      <c r="F130" s="328"/>
      <c r="G130" s="328"/>
      <c r="H130" s="328"/>
      <c r="N130" s="3"/>
      <c r="O130" s="3"/>
      <c r="P130" s="3"/>
      <c r="Q130" s="3"/>
    </row>
    <row r="131" spans="2:17" ht="23.25" customHeight="1" x14ac:dyDescent="0.25">
      <c r="B131" s="329" t="s">
        <v>154</v>
      </c>
      <c r="C131" s="329"/>
      <c r="D131" s="329"/>
      <c r="E131" s="3"/>
      <c r="F131" s="3"/>
      <c r="G131" s="321"/>
      <c r="H131" s="321"/>
      <c r="N131" s="3"/>
      <c r="O131" s="3"/>
      <c r="P131" s="3"/>
      <c r="Q131" s="3"/>
    </row>
    <row r="132" spans="2:17" x14ac:dyDescent="0.25">
      <c r="B132" s="330" t="s">
        <v>151</v>
      </c>
      <c r="C132" s="330"/>
      <c r="N132" s="3"/>
      <c r="O132" s="3"/>
      <c r="P132" s="3"/>
      <c r="Q132" s="3"/>
    </row>
  </sheetData>
  <mergeCells count="73">
    <mergeCell ref="B131:D131"/>
    <mergeCell ref="B132:C132"/>
    <mergeCell ref="B115:G116"/>
    <mergeCell ref="B117:G118"/>
    <mergeCell ref="B119:G120"/>
    <mergeCell ref="B121:G122"/>
    <mergeCell ref="B128:H128"/>
    <mergeCell ref="B129:H129"/>
    <mergeCell ref="B130:H130"/>
    <mergeCell ref="B125:M126"/>
    <mergeCell ref="A98:M98"/>
    <mergeCell ref="B107:M107"/>
    <mergeCell ref="B108:M108"/>
    <mergeCell ref="B109:M109"/>
    <mergeCell ref="B110:M110"/>
    <mergeCell ref="A103:M103"/>
    <mergeCell ref="A102:M102"/>
    <mergeCell ref="A101:M101"/>
    <mergeCell ref="A100:M100"/>
    <mergeCell ref="B104:M104"/>
    <mergeCell ref="B105:M105"/>
    <mergeCell ref="B106:M106"/>
    <mergeCell ref="B113:G114"/>
    <mergeCell ref="H113:H114"/>
    <mergeCell ref="I113:L113"/>
    <mergeCell ref="M113:M114"/>
    <mergeCell ref="A99:M99"/>
    <mergeCell ref="B111:M111"/>
    <mergeCell ref="A71:B71"/>
    <mergeCell ref="D71:G71"/>
    <mergeCell ref="A91:A95"/>
    <mergeCell ref="B91:G95"/>
    <mergeCell ref="A50:B50"/>
    <mergeCell ref="D50:G50"/>
    <mergeCell ref="A62:A70"/>
    <mergeCell ref="B62:B70"/>
    <mergeCell ref="C65:G65"/>
    <mergeCell ref="C67:G67"/>
    <mergeCell ref="C69:G69"/>
    <mergeCell ref="C48:G48"/>
    <mergeCell ref="O22:O24"/>
    <mergeCell ref="A27:A35"/>
    <mergeCell ref="B27:B35"/>
    <mergeCell ref="C30:G30"/>
    <mergeCell ref="C32:G32"/>
    <mergeCell ref="C34:G34"/>
    <mergeCell ref="A36:B36"/>
    <mergeCell ref="D36:G36"/>
    <mergeCell ref="A43:A49"/>
    <mergeCell ref="B43:B49"/>
    <mergeCell ref="C46:G46"/>
    <mergeCell ref="P11:Q11"/>
    <mergeCell ref="C12:C13"/>
    <mergeCell ref="H13:M13"/>
    <mergeCell ref="A20:B20"/>
    <mergeCell ref="D20:G20"/>
    <mergeCell ref="A14:A19"/>
    <mergeCell ref="B14:B19"/>
    <mergeCell ref="C16:G16"/>
    <mergeCell ref="C18:G18"/>
    <mergeCell ref="A11:A13"/>
    <mergeCell ref="B11:B13"/>
    <mergeCell ref="C11:G11"/>
    <mergeCell ref="H11:H12"/>
    <mergeCell ref="I11:L11"/>
    <mergeCell ref="M11:M12"/>
    <mergeCell ref="L3:M3"/>
    <mergeCell ref="A6:M7"/>
    <mergeCell ref="D8:F8"/>
    <mergeCell ref="D9:F9"/>
    <mergeCell ref="A10:M10"/>
    <mergeCell ref="L4:M4"/>
    <mergeCell ref="A5:F5"/>
  </mergeCells>
  <pageMargins left="0.28999999999999998" right="0.17" top="0.28999999999999998" bottom="0.17" header="0.25" footer="0.17"/>
  <pageSetup paperSize="9" scale="2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06"/>
  <sheetViews>
    <sheetView tabSelected="1" view="pageBreakPreview" topLeftCell="A85" zoomScale="80" zoomScaleNormal="80" zoomScaleSheetLayoutView="80" workbookViewId="0">
      <selection activeCell="E99" sqref="E99"/>
    </sheetView>
  </sheetViews>
  <sheetFormatPr defaultRowHeight="15.75" outlineLevelRow="1" x14ac:dyDescent="0.25"/>
  <cols>
    <col min="1" max="1" width="19.5703125" style="7" customWidth="1"/>
    <col min="2" max="2" width="35.42578125" style="1" customWidth="1"/>
    <col min="3" max="3" width="23" style="1" customWidth="1"/>
    <col min="4" max="4" width="10.85546875" style="1" customWidth="1"/>
    <col min="5" max="5" width="11" style="1" customWidth="1"/>
    <col min="6" max="6" width="11.42578125" style="1" customWidth="1"/>
    <col min="7" max="7" width="12.7109375" style="1" customWidth="1"/>
    <col min="8" max="8" width="23.140625" style="1" customWidth="1"/>
    <col min="9" max="12" width="15.7109375" style="1" customWidth="1"/>
    <col min="13" max="13" width="24.140625" style="10" customWidth="1"/>
    <col min="14" max="14" width="16.28515625" style="14" customWidth="1"/>
    <col min="15" max="15" width="16.140625" style="14" customWidth="1"/>
    <col min="16" max="16" width="24.85546875" style="14" customWidth="1"/>
    <col min="17" max="17" width="22.7109375" style="14" customWidth="1"/>
    <col min="18" max="18" width="20.42578125" style="3" customWidth="1"/>
    <col min="19" max="254" width="9.140625" style="3"/>
    <col min="255" max="256" width="4.5703125" style="3" customWidth="1"/>
    <col min="257" max="257" width="19.5703125" style="3" customWidth="1"/>
    <col min="258" max="258" width="35.42578125" style="3" customWidth="1"/>
    <col min="259" max="259" width="23" style="3" customWidth="1"/>
    <col min="260" max="260" width="10.85546875" style="3" customWidth="1"/>
    <col min="261" max="261" width="11" style="3" customWidth="1"/>
    <col min="262" max="262" width="11.42578125" style="3" customWidth="1"/>
    <col min="263" max="263" width="12.7109375" style="3" customWidth="1"/>
    <col min="264" max="264" width="23.140625" style="3" customWidth="1"/>
    <col min="265" max="268" width="15.7109375" style="3" customWidth="1"/>
    <col min="269" max="269" width="24.140625" style="3" customWidth="1"/>
    <col min="270" max="270" width="16.28515625" style="3" customWidth="1"/>
    <col min="271" max="271" width="16.140625" style="3" customWidth="1"/>
    <col min="272" max="272" width="24.85546875" style="3" customWidth="1"/>
    <col min="273" max="273" width="22.7109375" style="3" customWidth="1"/>
    <col min="274" max="274" width="20.42578125" style="3" customWidth="1"/>
    <col min="275" max="510" width="9.140625" style="3"/>
    <col min="511" max="512" width="4.5703125" style="3" customWidth="1"/>
    <col min="513" max="513" width="19.5703125" style="3" customWidth="1"/>
    <col min="514" max="514" width="35.42578125" style="3" customWidth="1"/>
    <col min="515" max="515" width="23" style="3" customWidth="1"/>
    <col min="516" max="516" width="10.85546875" style="3" customWidth="1"/>
    <col min="517" max="517" width="11" style="3" customWidth="1"/>
    <col min="518" max="518" width="11.42578125" style="3" customWidth="1"/>
    <col min="519" max="519" width="12.7109375" style="3" customWidth="1"/>
    <col min="520" max="520" width="23.140625" style="3" customWidth="1"/>
    <col min="521" max="524" width="15.7109375" style="3" customWidth="1"/>
    <col min="525" max="525" width="24.140625" style="3" customWidth="1"/>
    <col min="526" max="526" width="16.28515625" style="3" customWidth="1"/>
    <col min="527" max="527" width="16.140625" style="3" customWidth="1"/>
    <col min="528" max="528" width="24.85546875" style="3" customWidth="1"/>
    <col min="529" max="529" width="22.7109375" style="3" customWidth="1"/>
    <col min="530" max="530" width="20.42578125" style="3" customWidth="1"/>
    <col min="531" max="766" width="9.140625" style="3"/>
    <col min="767" max="768" width="4.5703125" style="3" customWidth="1"/>
    <col min="769" max="769" width="19.5703125" style="3" customWidth="1"/>
    <col min="770" max="770" width="35.42578125" style="3" customWidth="1"/>
    <col min="771" max="771" width="23" style="3" customWidth="1"/>
    <col min="772" max="772" width="10.85546875" style="3" customWidth="1"/>
    <col min="773" max="773" width="11" style="3" customWidth="1"/>
    <col min="774" max="774" width="11.42578125" style="3" customWidth="1"/>
    <col min="775" max="775" width="12.7109375" style="3" customWidth="1"/>
    <col min="776" max="776" width="23.140625" style="3" customWidth="1"/>
    <col min="777" max="780" width="15.7109375" style="3" customWidth="1"/>
    <col min="781" max="781" width="24.140625" style="3" customWidth="1"/>
    <col min="782" max="782" width="16.28515625" style="3" customWidth="1"/>
    <col min="783" max="783" width="16.140625" style="3" customWidth="1"/>
    <col min="784" max="784" width="24.85546875" style="3" customWidth="1"/>
    <col min="785" max="785" width="22.7109375" style="3" customWidth="1"/>
    <col min="786" max="786" width="20.42578125" style="3" customWidth="1"/>
    <col min="787" max="1022" width="9.140625" style="3"/>
    <col min="1023" max="1024" width="4.5703125" style="3" customWidth="1"/>
    <col min="1025" max="1025" width="19.5703125" style="3" customWidth="1"/>
    <col min="1026" max="1026" width="35.42578125" style="3" customWidth="1"/>
    <col min="1027" max="1027" width="23" style="3" customWidth="1"/>
    <col min="1028" max="1028" width="10.85546875" style="3" customWidth="1"/>
    <col min="1029" max="1029" width="11" style="3" customWidth="1"/>
    <col min="1030" max="1030" width="11.42578125" style="3" customWidth="1"/>
    <col min="1031" max="1031" width="12.7109375" style="3" customWidth="1"/>
    <col min="1032" max="1032" width="23.140625" style="3" customWidth="1"/>
    <col min="1033" max="1036" width="15.7109375" style="3" customWidth="1"/>
    <col min="1037" max="1037" width="24.140625" style="3" customWidth="1"/>
    <col min="1038" max="1038" width="16.28515625" style="3" customWidth="1"/>
    <col min="1039" max="1039" width="16.140625" style="3" customWidth="1"/>
    <col min="1040" max="1040" width="24.85546875" style="3" customWidth="1"/>
    <col min="1041" max="1041" width="22.7109375" style="3" customWidth="1"/>
    <col min="1042" max="1042" width="20.42578125" style="3" customWidth="1"/>
    <col min="1043" max="1278" width="9.140625" style="3"/>
    <col min="1279" max="1280" width="4.5703125" style="3" customWidth="1"/>
    <col min="1281" max="1281" width="19.5703125" style="3" customWidth="1"/>
    <col min="1282" max="1282" width="35.42578125" style="3" customWidth="1"/>
    <col min="1283" max="1283" width="23" style="3" customWidth="1"/>
    <col min="1284" max="1284" width="10.85546875" style="3" customWidth="1"/>
    <col min="1285" max="1285" width="11" style="3" customWidth="1"/>
    <col min="1286" max="1286" width="11.42578125" style="3" customWidth="1"/>
    <col min="1287" max="1287" width="12.7109375" style="3" customWidth="1"/>
    <col min="1288" max="1288" width="23.140625" style="3" customWidth="1"/>
    <col min="1289" max="1292" width="15.7109375" style="3" customWidth="1"/>
    <col min="1293" max="1293" width="24.140625" style="3" customWidth="1"/>
    <col min="1294" max="1294" width="16.28515625" style="3" customWidth="1"/>
    <col min="1295" max="1295" width="16.140625" style="3" customWidth="1"/>
    <col min="1296" max="1296" width="24.85546875" style="3" customWidth="1"/>
    <col min="1297" max="1297" width="22.7109375" style="3" customWidth="1"/>
    <col min="1298" max="1298" width="20.42578125" style="3" customWidth="1"/>
    <col min="1299" max="1534" width="9.140625" style="3"/>
    <col min="1535" max="1536" width="4.5703125" style="3" customWidth="1"/>
    <col min="1537" max="1537" width="19.5703125" style="3" customWidth="1"/>
    <col min="1538" max="1538" width="35.42578125" style="3" customWidth="1"/>
    <col min="1539" max="1539" width="23" style="3" customWidth="1"/>
    <col min="1540" max="1540" width="10.85546875" style="3" customWidth="1"/>
    <col min="1541" max="1541" width="11" style="3" customWidth="1"/>
    <col min="1542" max="1542" width="11.42578125" style="3" customWidth="1"/>
    <col min="1543" max="1543" width="12.7109375" style="3" customWidth="1"/>
    <col min="1544" max="1544" width="23.140625" style="3" customWidth="1"/>
    <col min="1545" max="1548" width="15.7109375" style="3" customWidth="1"/>
    <col min="1549" max="1549" width="24.140625" style="3" customWidth="1"/>
    <col min="1550" max="1550" width="16.28515625" style="3" customWidth="1"/>
    <col min="1551" max="1551" width="16.140625" style="3" customWidth="1"/>
    <col min="1552" max="1552" width="24.85546875" style="3" customWidth="1"/>
    <col min="1553" max="1553" width="22.7109375" style="3" customWidth="1"/>
    <col min="1554" max="1554" width="20.42578125" style="3" customWidth="1"/>
    <col min="1555" max="1790" width="9.140625" style="3"/>
    <col min="1791" max="1792" width="4.5703125" style="3" customWidth="1"/>
    <col min="1793" max="1793" width="19.5703125" style="3" customWidth="1"/>
    <col min="1794" max="1794" width="35.42578125" style="3" customWidth="1"/>
    <col min="1795" max="1795" width="23" style="3" customWidth="1"/>
    <col min="1796" max="1796" width="10.85546875" style="3" customWidth="1"/>
    <col min="1797" max="1797" width="11" style="3" customWidth="1"/>
    <col min="1798" max="1798" width="11.42578125" style="3" customWidth="1"/>
    <col min="1799" max="1799" width="12.7109375" style="3" customWidth="1"/>
    <col min="1800" max="1800" width="23.140625" style="3" customWidth="1"/>
    <col min="1801" max="1804" width="15.7109375" style="3" customWidth="1"/>
    <col min="1805" max="1805" width="24.140625" style="3" customWidth="1"/>
    <col min="1806" max="1806" width="16.28515625" style="3" customWidth="1"/>
    <col min="1807" max="1807" width="16.140625" style="3" customWidth="1"/>
    <col min="1808" max="1808" width="24.85546875" style="3" customWidth="1"/>
    <col min="1809" max="1809" width="22.7109375" style="3" customWidth="1"/>
    <col min="1810" max="1810" width="20.42578125" style="3" customWidth="1"/>
    <col min="1811" max="2046" width="9.140625" style="3"/>
    <col min="2047" max="2048" width="4.5703125" style="3" customWidth="1"/>
    <col min="2049" max="2049" width="19.5703125" style="3" customWidth="1"/>
    <col min="2050" max="2050" width="35.42578125" style="3" customWidth="1"/>
    <col min="2051" max="2051" width="23" style="3" customWidth="1"/>
    <col min="2052" max="2052" width="10.85546875" style="3" customWidth="1"/>
    <col min="2053" max="2053" width="11" style="3" customWidth="1"/>
    <col min="2054" max="2054" width="11.42578125" style="3" customWidth="1"/>
    <col min="2055" max="2055" width="12.7109375" style="3" customWidth="1"/>
    <col min="2056" max="2056" width="23.140625" style="3" customWidth="1"/>
    <col min="2057" max="2060" width="15.7109375" style="3" customWidth="1"/>
    <col min="2061" max="2061" width="24.140625" style="3" customWidth="1"/>
    <col min="2062" max="2062" width="16.28515625" style="3" customWidth="1"/>
    <col min="2063" max="2063" width="16.140625" style="3" customWidth="1"/>
    <col min="2064" max="2064" width="24.85546875" style="3" customWidth="1"/>
    <col min="2065" max="2065" width="22.7109375" style="3" customWidth="1"/>
    <col min="2066" max="2066" width="20.42578125" style="3" customWidth="1"/>
    <col min="2067" max="2302" width="9.140625" style="3"/>
    <col min="2303" max="2304" width="4.5703125" style="3" customWidth="1"/>
    <col min="2305" max="2305" width="19.5703125" style="3" customWidth="1"/>
    <col min="2306" max="2306" width="35.42578125" style="3" customWidth="1"/>
    <col min="2307" max="2307" width="23" style="3" customWidth="1"/>
    <col min="2308" max="2308" width="10.85546875" style="3" customWidth="1"/>
    <col min="2309" max="2309" width="11" style="3" customWidth="1"/>
    <col min="2310" max="2310" width="11.42578125" style="3" customWidth="1"/>
    <col min="2311" max="2311" width="12.7109375" style="3" customWidth="1"/>
    <col min="2312" max="2312" width="23.140625" style="3" customWidth="1"/>
    <col min="2313" max="2316" width="15.7109375" style="3" customWidth="1"/>
    <col min="2317" max="2317" width="24.140625" style="3" customWidth="1"/>
    <col min="2318" max="2318" width="16.28515625" style="3" customWidth="1"/>
    <col min="2319" max="2319" width="16.140625" style="3" customWidth="1"/>
    <col min="2320" max="2320" width="24.85546875" style="3" customWidth="1"/>
    <col min="2321" max="2321" width="22.7109375" style="3" customWidth="1"/>
    <col min="2322" max="2322" width="20.42578125" style="3" customWidth="1"/>
    <col min="2323" max="2558" width="9.140625" style="3"/>
    <col min="2559" max="2560" width="4.5703125" style="3" customWidth="1"/>
    <col min="2561" max="2561" width="19.5703125" style="3" customWidth="1"/>
    <col min="2562" max="2562" width="35.42578125" style="3" customWidth="1"/>
    <col min="2563" max="2563" width="23" style="3" customWidth="1"/>
    <col min="2564" max="2564" width="10.85546875" style="3" customWidth="1"/>
    <col min="2565" max="2565" width="11" style="3" customWidth="1"/>
    <col min="2566" max="2566" width="11.42578125" style="3" customWidth="1"/>
    <col min="2567" max="2567" width="12.7109375" style="3" customWidth="1"/>
    <col min="2568" max="2568" width="23.140625" style="3" customWidth="1"/>
    <col min="2569" max="2572" width="15.7109375" style="3" customWidth="1"/>
    <col min="2573" max="2573" width="24.140625" style="3" customWidth="1"/>
    <col min="2574" max="2574" width="16.28515625" style="3" customWidth="1"/>
    <col min="2575" max="2575" width="16.140625" style="3" customWidth="1"/>
    <col min="2576" max="2576" width="24.85546875" style="3" customWidth="1"/>
    <col min="2577" max="2577" width="22.7109375" style="3" customWidth="1"/>
    <col min="2578" max="2578" width="20.42578125" style="3" customWidth="1"/>
    <col min="2579" max="2814" width="9.140625" style="3"/>
    <col min="2815" max="2816" width="4.5703125" style="3" customWidth="1"/>
    <col min="2817" max="2817" width="19.5703125" style="3" customWidth="1"/>
    <col min="2818" max="2818" width="35.42578125" style="3" customWidth="1"/>
    <col min="2819" max="2819" width="23" style="3" customWidth="1"/>
    <col min="2820" max="2820" width="10.85546875" style="3" customWidth="1"/>
    <col min="2821" max="2821" width="11" style="3" customWidth="1"/>
    <col min="2822" max="2822" width="11.42578125" style="3" customWidth="1"/>
    <col min="2823" max="2823" width="12.7109375" style="3" customWidth="1"/>
    <col min="2824" max="2824" width="23.140625" style="3" customWidth="1"/>
    <col min="2825" max="2828" width="15.7109375" style="3" customWidth="1"/>
    <col min="2829" max="2829" width="24.140625" style="3" customWidth="1"/>
    <col min="2830" max="2830" width="16.28515625" style="3" customWidth="1"/>
    <col min="2831" max="2831" width="16.140625" style="3" customWidth="1"/>
    <col min="2832" max="2832" width="24.85546875" style="3" customWidth="1"/>
    <col min="2833" max="2833" width="22.7109375" style="3" customWidth="1"/>
    <col min="2834" max="2834" width="20.42578125" style="3" customWidth="1"/>
    <col min="2835" max="3070" width="9.140625" style="3"/>
    <col min="3071" max="3072" width="4.5703125" style="3" customWidth="1"/>
    <col min="3073" max="3073" width="19.5703125" style="3" customWidth="1"/>
    <col min="3074" max="3074" width="35.42578125" style="3" customWidth="1"/>
    <col min="3075" max="3075" width="23" style="3" customWidth="1"/>
    <col min="3076" max="3076" width="10.85546875" style="3" customWidth="1"/>
    <col min="3077" max="3077" width="11" style="3" customWidth="1"/>
    <col min="3078" max="3078" width="11.42578125" style="3" customWidth="1"/>
    <col min="3079" max="3079" width="12.7109375" style="3" customWidth="1"/>
    <col min="3080" max="3080" width="23.140625" style="3" customWidth="1"/>
    <col min="3081" max="3084" width="15.7109375" style="3" customWidth="1"/>
    <col min="3085" max="3085" width="24.140625" style="3" customWidth="1"/>
    <col min="3086" max="3086" width="16.28515625" style="3" customWidth="1"/>
    <col min="3087" max="3087" width="16.140625" style="3" customWidth="1"/>
    <col min="3088" max="3088" width="24.85546875" style="3" customWidth="1"/>
    <col min="3089" max="3089" width="22.7109375" style="3" customWidth="1"/>
    <col min="3090" max="3090" width="20.42578125" style="3" customWidth="1"/>
    <col min="3091" max="3326" width="9.140625" style="3"/>
    <col min="3327" max="3328" width="4.5703125" style="3" customWidth="1"/>
    <col min="3329" max="3329" width="19.5703125" style="3" customWidth="1"/>
    <col min="3330" max="3330" width="35.42578125" style="3" customWidth="1"/>
    <col min="3331" max="3331" width="23" style="3" customWidth="1"/>
    <col min="3332" max="3332" width="10.85546875" style="3" customWidth="1"/>
    <col min="3333" max="3333" width="11" style="3" customWidth="1"/>
    <col min="3334" max="3334" width="11.42578125" style="3" customWidth="1"/>
    <col min="3335" max="3335" width="12.7109375" style="3" customWidth="1"/>
    <col min="3336" max="3336" width="23.140625" style="3" customWidth="1"/>
    <col min="3337" max="3340" width="15.7109375" style="3" customWidth="1"/>
    <col min="3341" max="3341" width="24.140625" style="3" customWidth="1"/>
    <col min="3342" max="3342" width="16.28515625" style="3" customWidth="1"/>
    <col min="3343" max="3343" width="16.140625" style="3" customWidth="1"/>
    <col min="3344" max="3344" width="24.85546875" style="3" customWidth="1"/>
    <col min="3345" max="3345" width="22.7109375" style="3" customWidth="1"/>
    <col min="3346" max="3346" width="20.42578125" style="3" customWidth="1"/>
    <col min="3347" max="3582" width="9.140625" style="3"/>
    <col min="3583" max="3584" width="4.5703125" style="3" customWidth="1"/>
    <col min="3585" max="3585" width="19.5703125" style="3" customWidth="1"/>
    <col min="3586" max="3586" width="35.42578125" style="3" customWidth="1"/>
    <col min="3587" max="3587" width="23" style="3" customWidth="1"/>
    <col min="3588" max="3588" width="10.85546875" style="3" customWidth="1"/>
    <col min="3589" max="3589" width="11" style="3" customWidth="1"/>
    <col min="3590" max="3590" width="11.42578125" style="3" customWidth="1"/>
    <col min="3591" max="3591" width="12.7109375" style="3" customWidth="1"/>
    <col min="3592" max="3592" width="23.140625" style="3" customWidth="1"/>
    <col min="3593" max="3596" width="15.7109375" style="3" customWidth="1"/>
    <col min="3597" max="3597" width="24.140625" style="3" customWidth="1"/>
    <col min="3598" max="3598" width="16.28515625" style="3" customWidth="1"/>
    <col min="3599" max="3599" width="16.140625" style="3" customWidth="1"/>
    <col min="3600" max="3600" width="24.85546875" style="3" customWidth="1"/>
    <col min="3601" max="3601" width="22.7109375" style="3" customWidth="1"/>
    <col min="3602" max="3602" width="20.42578125" style="3" customWidth="1"/>
    <col min="3603" max="3838" width="9.140625" style="3"/>
    <col min="3839" max="3840" width="4.5703125" style="3" customWidth="1"/>
    <col min="3841" max="3841" width="19.5703125" style="3" customWidth="1"/>
    <col min="3842" max="3842" width="35.42578125" style="3" customWidth="1"/>
    <col min="3843" max="3843" width="23" style="3" customWidth="1"/>
    <col min="3844" max="3844" width="10.85546875" style="3" customWidth="1"/>
    <col min="3845" max="3845" width="11" style="3" customWidth="1"/>
    <col min="3846" max="3846" width="11.42578125" style="3" customWidth="1"/>
    <col min="3847" max="3847" width="12.7109375" style="3" customWidth="1"/>
    <col min="3848" max="3848" width="23.140625" style="3" customWidth="1"/>
    <col min="3849" max="3852" width="15.7109375" style="3" customWidth="1"/>
    <col min="3853" max="3853" width="24.140625" style="3" customWidth="1"/>
    <col min="3854" max="3854" width="16.28515625" style="3" customWidth="1"/>
    <col min="3855" max="3855" width="16.140625" style="3" customWidth="1"/>
    <col min="3856" max="3856" width="24.85546875" style="3" customWidth="1"/>
    <col min="3857" max="3857" width="22.7109375" style="3" customWidth="1"/>
    <col min="3858" max="3858" width="20.42578125" style="3" customWidth="1"/>
    <col min="3859" max="4094" width="9.140625" style="3"/>
    <col min="4095" max="4096" width="4.5703125" style="3" customWidth="1"/>
    <col min="4097" max="4097" width="19.5703125" style="3" customWidth="1"/>
    <col min="4098" max="4098" width="35.42578125" style="3" customWidth="1"/>
    <col min="4099" max="4099" width="23" style="3" customWidth="1"/>
    <col min="4100" max="4100" width="10.85546875" style="3" customWidth="1"/>
    <col min="4101" max="4101" width="11" style="3" customWidth="1"/>
    <col min="4102" max="4102" width="11.42578125" style="3" customWidth="1"/>
    <col min="4103" max="4103" width="12.7109375" style="3" customWidth="1"/>
    <col min="4104" max="4104" width="23.140625" style="3" customWidth="1"/>
    <col min="4105" max="4108" width="15.7109375" style="3" customWidth="1"/>
    <col min="4109" max="4109" width="24.140625" style="3" customWidth="1"/>
    <col min="4110" max="4110" width="16.28515625" style="3" customWidth="1"/>
    <col min="4111" max="4111" width="16.140625" style="3" customWidth="1"/>
    <col min="4112" max="4112" width="24.85546875" style="3" customWidth="1"/>
    <col min="4113" max="4113" width="22.7109375" style="3" customWidth="1"/>
    <col min="4114" max="4114" width="20.42578125" style="3" customWidth="1"/>
    <col min="4115" max="4350" width="9.140625" style="3"/>
    <col min="4351" max="4352" width="4.5703125" style="3" customWidth="1"/>
    <col min="4353" max="4353" width="19.5703125" style="3" customWidth="1"/>
    <col min="4354" max="4354" width="35.42578125" style="3" customWidth="1"/>
    <col min="4355" max="4355" width="23" style="3" customWidth="1"/>
    <col min="4356" max="4356" width="10.85546875" style="3" customWidth="1"/>
    <col min="4357" max="4357" width="11" style="3" customWidth="1"/>
    <col min="4358" max="4358" width="11.42578125" style="3" customWidth="1"/>
    <col min="4359" max="4359" width="12.7109375" style="3" customWidth="1"/>
    <col min="4360" max="4360" width="23.140625" style="3" customWidth="1"/>
    <col min="4361" max="4364" width="15.7109375" style="3" customWidth="1"/>
    <col min="4365" max="4365" width="24.140625" style="3" customWidth="1"/>
    <col min="4366" max="4366" width="16.28515625" style="3" customWidth="1"/>
    <col min="4367" max="4367" width="16.140625" style="3" customWidth="1"/>
    <col min="4368" max="4368" width="24.85546875" style="3" customWidth="1"/>
    <col min="4369" max="4369" width="22.7109375" style="3" customWidth="1"/>
    <col min="4370" max="4370" width="20.42578125" style="3" customWidth="1"/>
    <col min="4371" max="4606" width="9.140625" style="3"/>
    <col min="4607" max="4608" width="4.5703125" style="3" customWidth="1"/>
    <col min="4609" max="4609" width="19.5703125" style="3" customWidth="1"/>
    <col min="4610" max="4610" width="35.42578125" style="3" customWidth="1"/>
    <col min="4611" max="4611" width="23" style="3" customWidth="1"/>
    <col min="4612" max="4612" width="10.85546875" style="3" customWidth="1"/>
    <col min="4613" max="4613" width="11" style="3" customWidth="1"/>
    <col min="4614" max="4614" width="11.42578125" style="3" customWidth="1"/>
    <col min="4615" max="4615" width="12.7109375" style="3" customWidth="1"/>
    <col min="4616" max="4616" width="23.140625" style="3" customWidth="1"/>
    <col min="4617" max="4620" width="15.7109375" style="3" customWidth="1"/>
    <col min="4621" max="4621" width="24.140625" style="3" customWidth="1"/>
    <col min="4622" max="4622" width="16.28515625" style="3" customWidth="1"/>
    <col min="4623" max="4623" width="16.140625" style="3" customWidth="1"/>
    <col min="4624" max="4624" width="24.85546875" style="3" customWidth="1"/>
    <col min="4625" max="4625" width="22.7109375" style="3" customWidth="1"/>
    <col min="4626" max="4626" width="20.42578125" style="3" customWidth="1"/>
    <col min="4627" max="4862" width="9.140625" style="3"/>
    <col min="4863" max="4864" width="4.5703125" style="3" customWidth="1"/>
    <col min="4865" max="4865" width="19.5703125" style="3" customWidth="1"/>
    <col min="4866" max="4866" width="35.42578125" style="3" customWidth="1"/>
    <col min="4867" max="4867" width="23" style="3" customWidth="1"/>
    <col min="4868" max="4868" width="10.85546875" style="3" customWidth="1"/>
    <col min="4869" max="4869" width="11" style="3" customWidth="1"/>
    <col min="4870" max="4870" width="11.42578125" style="3" customWidth="1"/>
    <col min="4871" max="4871" width="12.7109375" style="3" customWidth="1"/>
    <col min="4872" max="4872" width="23.140625" style="3" customWidth="1"/>
    <col min="4873" max="4876" width="15.7109375" style="3" customWidth="1"/>
    <col min="4877" max="4877" width="24.140625" style="3" customWidth="1"/>
    <col min="4878" max="4878" width="16.28515625" style="3" customWidth="1"/>
    <col min="4879" max="4879" width="16.140625" style="3" customWidth="1"/>
    <col min="4880" max="4880" width="24.85546875" style="3" customWidth="1"/>
    <col min="4881" max="4881" width="22.7109375" style="3" customWidth="1"/>
    <col min="4882" max="4882" width="20.42578125" style="3" customWidth="1"/>
    <col min="4883" max="5118" width="9.140625" style="3"/>
    <col min="5119" max="5120" width="4.5703125" style="3" customWidth="1"/>
    <col min="5121" max="5121" width="19.5703125" style="3" customWidth="1"/>
    <col min="5122" max="5122" width="35.42578125" style="3" customWidth="1"/>
    <col min="5123" max="5123" width="23" style="3" customWidth="1"/>
    <col min="5124" max="5124" width="10.85546875" style="3" customWidth="1"/>
    <col min="5125" max="5125" width="11" style="3" customWidth="1"/>
    <col min="5126" max="5126" width="11.42578125" style="3" customWidth="1"/>
    <col min="5127" max="5127" width="12.7109375" style="3" customWidth="1"/>
    <col min="5128" max="5128" width="23.140625" style="3" customWidth="1"/>
    <col min="5129" max="5132" width="15.7109375" style="3" customWidth="1"/>
    <col min="5133" max="5133" width="24.140625" style="3" customWidth="1"/>
    <col min="5134" max="5134" width="16.28515625" style="3" customWidth="1"/>
    <col min="5135" max="5135" width="16.140625" style="3" customWidth="1"/>
    <col min="5136" max="5136" width="24.85546875" style="3" customWidth="1"/>
    <col min="5137" max="5137" width="22.7109375" style="3" customWidth="1"/>
    <col min="5138" max="5138" width="20.42578125" style="3" customWidth="1"/>
    <col min="5139" max="5374" width="9.140625" style="3"/>
    <col min="5375" max="5376" width="4.5703125" style="3" customWidth="1"/>
    <col min="5377" max="5377" width="19.5703125" style="3" customWidth="1"/>
    <col min="5378" max="5378" width="35.42578125" style="3" customWidth="1"/>
    <col min="5379" max="5379" width="23" style="3" customWidth="1"/>
    <col min="5380" max="5380" width="10.85546875" style="3" customWidth="1"/>
    <col min="5381" max="5381" width="11" style="3" customWidth="1"/>
    <col min="5382" max="5382" width="11.42578125" style="3" customWidth="1"/>
    <col min="5383" max="5383" width="12.7109375" style="3" customWidth="1"/>
    <col min="5384" max="5384" width="23.140625" style="3" customWidth="1"/>
    <col min="5385" max="5388" width="15.7109375" style="3" customWidth="1"/>
    <col min="5389" max="5389" width="24.140625" style="3" customWidth="1"/>
    <col min="5390" max="5390" width="16.28515625" style="3" customWidth="1"/>
    <col min="5391" max="5391" width="16.140625" style="3" customWidth="1"/>
    <col min="5392" max="5392" width="24.85546875" style="3" customWidth="1"/>
    <col min="5393" max="5393" width="22.7109375" style="3" customWidth="1"/>
    <col min="5394" max="5394" width="20.42578125" style="3" customWidth="1"/>
    <col min="5395" max="5630" width="9.140625" style="3"/>
    <col min="5631" max="5632" width="4.5703125" style="3" customWidth="1"/>
    <col min="5633" max="5633" width="19.5703125" style="3" customWidth="1"/>
    <col min="5634" max="5634" width="35.42578125" style="3" customWidth="1"/>
    <col min="5635" max="5635" width="23" style="3" customWidth="1"/>
    <col min="5636" max="5636" width="10.85546875" style="3" customWidth="1"/>
    <col min="5637" max="5637" width="11" style="3" customWidth="1"/>
    <col min="5638" max="5638" width="11.42578125" style="3" customWidth="1"/>
    <col min="5639" max="5639" width="12.7109375" style="3" customWidth="1"/>
    <col min="5640" max="5640" width="23.140625" style="3" customWidth="1"/>
    <col min="5641" max="5644" width="15.7109375" style="3" customWidth="1"/>
    <col min="5645" max="5645" width="24.140625" style="3" customWidth="1"/>
    <col min="5646" max="5646" width="16.28515625" style="3" customWidth="1"/>
    <col min="5647" max="5647" width="16.140625" style="3" customWidth="1"/>
    <col min="5648" max="5648" width="24.85546875" style="3" customWidth="1"/>
    <col min="5649" max="5649" width="22.7109375" style="3" customWidth="1"/>
    <col min="5650" max="5650" width="20.42578125" style="3" customWidth="1"/>
    <col min="5651" max="5886" width="9.140625" style="3"/>
    <col min="5887" max="5888" width="4.5703125" style="3" customWidth="1"/>
    <col min="5889" max="5889" width="19.5703125" style="3" customWidth="1"/>
    <col min="5890" max="5890" width="35.42578125" style="3" customWidth="1"/>
    <col min="5891" max="5891" width="23" style="3" customWidth="1"/>
    <col min="5892" max="5892" width="10.85546875" style="3" customWidth="1"/>
    <col min="5893" max="5893" width="11" style="3" customWidth="1"/>
    <col min="5894" max="5894" width="11.42578125" style="3" customWidth="1"/>
    <col min="5895" max="5895" width="12.7109375" style="3" customWidth="1"/>
    <col min="5896" max="5896" width="23.140625" style="3" customWidth="1"/>
    <col min="5897" max="5900" width="15.7109375" style="3" customWidth="1"/>
    <col min="5901" max="5901" width="24.140625" style="3" customWidth="1"/>
    <col min="5902" max="5902" width="16.28515625" style="3" customWidth="1"/>
    <col min="5903" max="5903" width="16.140625" style="3" customWidth="1"/>
    <col min="5904" max="5904" width="24.85546875" style="3" customWidth="1"/>
    <col min="5905" max="5905" width="22.7109375" style="3" customWidth="1"/>
    <col min="5906" max="5906" width="20.42578125" style="3" customWidth="1"/>
    <col min="5907" max="6142" width="9.140625" style="3"/>
    <col min="6143" max="6144" width="4.5703125" style="3" customWidth="1"/>
    <col min="6145" max="6145" width="19.5703125" style="3" customWidth="1"/>
    <col min="6146" max="6146" width="35.42578125" style="3" customWidth="1"/>
    <col min="6147" max="6147" width="23" style="3" customWidth="1"/>
    <col min="6148" max="6148" width="10.85546875" style="3" customWidth="1"/>
    <col min="6149" max="6149" width="11" style="3" customWidth="1"/>
    <col min="6150" max="6150" width="11.42578125" style="3" customWidth="1"/>
    <col min="6151" max="6151" width="12.7109375" style="3" customWidth="1"/>
    <col min="6152" max="6152" width="23.140625" style="3" customWidth="1"/>
    <col min="6153" max="6156" width="15.7109375" style="3" customWidth="1"/>
    <col min="6157" max="6157" width="24.140625" style="3" customWidth="1"/>
    <col min="6158" max="6158" width="16.28515625" style="3" customWidth="1"/>
    <col min="6159" max="6159" width="16.140625" style="3" customWidth="1"/>
    <col min="6160" max="6160" width="24.85546875" style="3" customWidth="1"/>
    <col min="6161" max="6161" width="22.7109375" style="3" customWidth="1"/>
    <col min="6162" max="6162" width="20.42578125" style="3" customWidth="1"/>
    <col min="6163" max="6398" width="9.140625" style="3"/>
    <col min="6399" max="6400" width="4.5703125" style="3" customWidth="1"/>
    <col min="6401" max="6401" width="19.5703125" style="3" customWidth="1"/>
    <col min="6402" max="6402" width="35.42578125" style="3" customWidth="1"/>
    <col min="6403" max="6403" width="23" style="3" customWidth="1"/>
    <col min="6404" max="6404" width="10.85546875" style="3" customWidth="1"/>
    <col min="6405" max="6405" width="11" style="3" customWidth="1"/>
    <col min="6406" max="6406" width="11.42578125" style="3" customWidth="1"/>
    <col min="6407" max="6407" width="12.7109375" style="3" customWidth="1"/>
    <col min="6408" max="6408" width="23.140625" style="3" customWidth="1"/>
    <col min="6409" max="6412" width="15.7109375" style="3" customWidth="1"/>
    <col min="6413" max="6413" width="24.140625" style="3" customWidth="1"/>
    <col min="6414" max="6414" width="16.28515625" style="3" customWidth="1"/>
    <col min="6415" max="6415" width="16.140625" style="3" customWidth="1"/>
    <col min="6416" max="6416" width="24.85546875" style="3" customWidth="1"/>
    <col min="6417" max="6417" width="22.7109375" style="3" customWidth="1"/>
    <col min="6418" max="6418" width="20.42578125" style="3" customWidth="1"/>
    <col min="6419" max="6654" width="9.140625" style="3"/>
    <col min="6655" max="6656" width="4.5703125" style="3" customWidth="1"/>
    <col min="6657" max="6657" width="19.5703125" style="3" customWidth="1"/>
    <col min="6658" max="6658" width="35.42578125" style="3" customWidth="1"/>
    <col min="6659" max="6659" width="23" style="3" customWidth="1"/>
    <col min="6660" max="6660" width="10.85546875" style="3" customWidth="1"/>
    <col min="6661" max="6661" width="11" style="3" customWidth="1"/>
    <col min="6662" max="6662" width="11.42578125" style="3" customWidth="1"/>
    <col min="6663" max="6663" width="12.7109375" style="3" customWidth="1"/>
    <col min="6664" max="6664" width="23.140625" style="3" customWidth="1"/>
    <col min="6665" max="6668" width="15.7109375" style="3" customWidth="1"/>
    <col min="6669" max="6669" width="24.140625" style="3" customWidth="1"/>
    <col min="6670" max="6670" width="16.28515625" style="3" customWidth="1"/>
    <col min="6671" max="6671" width="16.140625" style="3" customWidth="1"/>
    <col min="6672" max="6672" width="24.85546875" style="3" customWidth="1"/>
    <col min="6673" max="6673" width="22.7109375" style="3" customWidth="1"/>
    <col min="6674" max="6674" width="20.42578125" style="3" customWidth="1"/>
    <col min="6675" max="6910" width="9.140625" style="3"/>
    <col min="6911" max="6912" width="4.5703125" style="3" customWidth="1"/>
    <col min="6913" max="6913" width="19.5703125" style="3" customWidth="1"/>
    <col min="6914" max="6914" width="35.42578125" style="3" customWidth="1"/>
    <col min="6915" max="6915" width="23" style="3" customWidth="1"/>
    <col min="6916" max="6916" width="10.85546875" style="3" customWidth="1"/>
    <col min="6917" max="6917" width="11" style="3" customWidth="1"/>
    <col min="6918" max="6918" width="11.42578125" style="3" customWidth="1"/>
    <col min="6919" max="6919" width="12.7109375" style="3" customWidth="1"/>
    <col min="6920" max="6920" width="23.140625" style="3" customWidth="1"/>
    <col min="6921" max="6924" width="15.7109375" style="3" customWidth="1"/>
    <col min="6925" max="6925" width="24.140625" style="3" customWidth="1"/>
    <col min="6926" max="6926" width="16.28515625" style="3" customWidth="1"/>
    <col min="6927" max="6927" width="16.140625" style="3" customWidth="1"/>
    <col min="6928" max="6928" width="24.85546875" style="3" customWidth="1"/>
    <col min="6929" max="6929" width="22.7109375" style="3" customWidth="1"/>
    <col min="6930" max="6930" width="20.42578125" style="3" customWidth="1"/>
    <col min="6931" max="7166" width="9.140625" style="3"/>
    <col min="7167" max="7168" width="4.5703125" style="3" customWidth="1"/>
    <col min="7169" max="7169" width="19.5703125" style="3" customWidth="1"/>
    <col min="7170" max="7170" width="35.42578125" style="3" customWidth="1"/>
    <col min="7171" max="7171" width="23" style="3" customWidth="1"/>
    <col min="7172" max="7172" width="10.85546875" style="3" customWidth="1"/>
    <col min="7173" max="7173" width="11" style="3" customWidth="1"/>
    <col min="7174" max="7174" width="11.42578125" style="3" customWidth="1"/>
    <col min="7175" max="7175" width="12.7109375" style="3" customWidth="1"/>
    <col min="7176" max="7176" width="23.140625" style="3" customWidth="1"/>
    <col min="7177" max="7180" width="15.7109375" style="3" customWidth="1"/>
    <col min="7181" max="7181" width="24.140625" style="3" customWidth="1"/>
    <col min="7182" max="7182" width="16.28515625" style="3" customWidth="1"/>
    <col min="7183" max="7183" width="16.140625" style="3" customWidth="1"/>
    <col min="7184" max="7184" width="24.85546875" style="3" customWidth="1"/>
    <col min="7185" max="7185" width="22.7109375" style="3" customWidth="1"/>
    <col min="7186" max="7186" width="20.42578125" style="3" customWidth="1"/>
    <col min="7187" max="7422" width="9.140625" style="3"/>
    <col min="7423" max="7424" width="4.5703125" style="3" customWidth="1"/>
    <col min="7425" max="7425" width="19.5703125" style="3" customWidth="1"/>
    <col min="7426" max="7426" width="35.42578125" style="3" customWidth="1"/>
    <col min="7427" max="7427" width="23" style="3" customWidth="1"/>
    <col min="7428" max="7428" width="10.85546875" style="3" customWidth="1"/>
    <col min="7429" max="7429" width="11" style="3" customWidth="1"/>
    <col min="7430" max="7430" width="11.42578125" style="3" customWidth="1"/>
    <col min="7431" max="7431" width="12.7109375" style="3" customWidth="1"/>
    <col min="7432" max="7432" width="23.140625" style="3" customWidth="1"/>
    <col min="7433" max="7436" width="15.7109375" style="3" customWidth="1"/>
    <col min="7437" max="7437" width="24.140625" style="3" customWidth="1"/>
    <col min="7438" max="7438" width="16.28515625" style="3" customWidth="1"/>
    <col min="7439" max="7439" width="16.140625" style="3" customWidth="1"/>
    <col min="7440" max="7440" width="24.85546875" style="3" customWidth="1"/>
    <col min="7441" max="7441" width="22.7109375" style="3" customWidth="1"/>
    <col min="7442" max="7442" width="20.42578125" style="3" customWidth="1"/>
    <col min="7443" max="7678" width="9.140625" style="3"/>
    <col min="7679" max="7680" width="4.5703125" style="3" customWidth="1"/>
    <col min="7681" max="7681" width="19.5703125" style="3" customWidth="1"/>
    <col min="7682" max="7682" width="35.42578125" style="3" customWidth="1"/>
    <col min="7683" max="7683" width="23" style="3" customWidth="1"/>
    <col min="7684" max="7684" width="10.85546875" style="3" customWidth="1"/>
    <col min="7685" max="7685" width="11" style="3" customWidth="1"/>
    <col min="7686" max="7686" width="11.42578125" style="3" customWidth="1"/>
    <col min="7687" max="7687" width="12.7109375" style="3" customWidth="1"/>
    <col min="7688" max="7688" width="23.140625" style="3" customWidth="1"/>
    <col min="7689" max="7692" width="15.7109375" style="3" customWidth="1"/>
    <col min="7693" max="7693" width="24.140625" style="3" customWidth="1"/>
    <col min="7694" max="7694" width="16.28515625" style="3" customWidth="1"/>
    <col min="7695" max="7695" width="16.140625" style="3" customWidth="1"/>
    <col min="7696" max="7696" width="24.85546875" style="3" customWidth="1"/>
    <col min="7697" max="7697" width="22.7109375" style="3" customWidth="1"/>
    <col min="7698" max="7698" width="20.42578125" style="3" customWidth="1"/>
    <col min="7699" max="7934" width="9.140625" style="3"/>
    <col min="7935" max="7936" width="4.5703125" style="3" customWidth="1"/>
    <col min="7937" max="7937" width="19.5703125" style="3" customWidth="1"/>
    <col min="7938" max="7938" width="35.42578125" style="3" customWidth="1"/>
    <col min="7939" max="7939" width="23" style="3" customWidth="1"/>
    <col min="7940" max="7940" width="10.85546875" style="3" customWidth="1"/>
    <col min="7941" max="7941" width="11" style="3" customWidth="1"/>
    <col min="7942" max="7942" width="11.42578125" style="3" customWidth="1"/>
    <col min="7943" max="7943" width="12.7109375" style="3" customWidth="1"/>
    <col min="7944" max="7944" width="23.140625" style="3" customWidth="1"/>
    <col min="7945" max="7948" width="15.7109375" style="3" customWidth="1"/>
    <col min="7949" max="7949" width="24.140625" style="3" customWidth="1"/>
    <col min="7950" max="7950" width="16.28515625" style="3" customWidth="1"/>
    <col min="7951" max="7951" width="16.140625" style="3" customWidth="1"/>
    <col min="7952" max="7952" width="24.85546875" style="3" customWidth="1"/>
    <col min="7953" max="7953" width="22.7109375" style="3" customWidth="1"/>
    <col min="7954" max="7954" width="20.42578125" style="3" customWidth="1"/>
    <col min="7955" max="8190" width="9.140625" style="3"/>
    <col min="8191" max="8192" width="4.5703125" style="3" customWidth="1"/>
    <col min="8193" max="8193" width="19.5703125" style="3" customWidth="1"/>
    <col min="8194" max="8194" width="35.42578125" style="3" customWidth="1"/>
    <col min="8195" max="8195" width="23" style="3" customWidth="1"/>
    <col min="8196" max="8196" width="10.85546875" style="3" customWidth="1"/>
    <col min="8197" max="8197" width="11" style="3" customWidth="1"/>
    <col min="8198" max="8198" width="11.42578125" style="3" customWidth="1"/>
    <col min="8199" max="8199" width="12.7109375" style="3" customWidth="1"/>
    <col min="8200" max="8200" width="23.140625" style="3" customWidth="1"/>
    <col min="8201" max="8204" width="15.7109375" style="3" customWidth="1"/>
    <col min="8205" max="8205" width="24.140625" style="3" customWidth="1"/>
    <col min="8206" max="8206" width="16.28515625" style="3" customWidth="1"/>
    <col min="8207" max="8207" width="16.140625" style="3" customWidth="1"/>
    <col min="8208" max="8208" width="24.85546875" style="3" customWidth="1"/>
    <col min="8209" max="8209" width="22.7109375" style="3" customWidth="1"/>
    <col min="8210" max="8210" width="20.42578125" style="3" customWidth="1"/>
    <col min="8211" max="8446" width="9.140625" style="3"/>
    <col min="8447" max="8448" width="4.5703125" style="3" customWidth="1"/>
    <col min="8449" max="8449" width="19.5703125" style="3" customWidth="1"/>
    <col min="8450" max="8450" width="35.42578125" style="3" customWidth="1"/>
    <col min="8451" max="8451" width="23" style="3" customWidth="1"/>
    <col min="8452" max="8452" width="10.85546875" style="3" customWidth="1"/>
    <col min="8453" max="8453" width="11" style="3" customWidth="1"/>
    <col min="8454" max="8454" width="11.42578125" style="3" customWidth="1"/>
    <col min="8455" max="8455" width="12.7109375" style="3" customWidth="1"/>
    <col min="8456" max="8456" width="23.140625" style="3" customWidth="1"/>
    <col min="8457" max="8460" width="15.7109375" style="3" customWidth="1"/>
    <col min="8461" max="8461" width="24.140625" style="3" customWidth="1"/>
    <col min="8462" max="8462" width="16.28515625" style="3" customWidth="1"/>
    <col min="8463" max="8463" width="16.140625" style="3" customWidth="1"/>
    <col min="8464" max="8464" width="24.85546875" style="3" customWidth="1"/>
    <col min="8465" max="8465" width="22.7109375" style="3" customWidth="1"/>
    <col min="8466" max="8466" width="20.42578125" style="3" customWidth="1"/>
    <col min="8467" max="8702" width="9.140625" style="3"/>
    <col min="8703" max="8704" width="4.5703125" style="3" customWidth="1"/>
    <col min="8705" max="8705" width="19.5703125" style="3" customWidth="1"/>
    <col min="8706" max="8706" width="35.42578125" style="3" customWidth="1"/>
    <col min="8707" max="8707" width="23" style="3" customWidth="1"/>
    <col min="8708" max="8708" width="10.85546875" style="3" customWidth="1"/>
    <col min="8709" max="8709" width="11" style="3" customWidth="1"/>
    <col min="8710" max="8710" width="11.42578125" style="3" customWidth="1"/>
    <col min="8711" max="8711" width="12.7109375" style="3" customWidth="1"/>
    <col min="8712" max="8712" width="23.140625" style="3" customWidth="1"/>
    <col min="8713" max="8716" width="15.7109375" style="3" customWidth="1"/>
    <col min="8717" max="8717" width="24.140625" style="3" customWidth="1"/>
    <col min="8718" max="8718" width="16.28515625" style="3" customWidth="1"/>
    <col min="8719" max="8719" width="16.140625" style="3" customWidth="1"/>
    <col min="8720" max="8720" width="24.85546875" style="3" customWidth="1"/>
    <col min="8721" max="8721" width="22.7109375" style="3" customWidth="1"/>
    <col min="8722" max="8722" width="20.42578125" style="3" customWidth="1"/>
    <col min="8723" max="8958" width="9.140625" style="3"/>
    <col min="8959" max="8960" width="4.5703125" style="3" customWidth="1"/>
    <col min="8961" max="8961" width="19.5703125" style="3" customWidth="1"/>
    <col min="8962" max="8962" width="35.42578125" style="3" customWidth="1"/>
    <col min="8963" max="8963" width="23" style="3" customWidth="1"/>
    <col min="8964" max="8964" width="10.85546875" style="3" customWidth="1"/>
    <col min="8965" max="8965" width="11" style="3" customWidth="1"/>
    <col min="8966" max="8966" width="11.42578125" style="3" customWidth="1"/>
    <col min="8967" max="8967" width="12.7109375" style="3" customWidth="1"/>
    <col min="8968" max="8968" width="23.140625" style="3" customWidth="1"/>
    <col min="8969" max="8972" width="15.7109375" style="3" customWidth="1"/>
    <col min="8973" max="8973" width="24.140625" style="3" customWidth="1"/>
    <col min="8974" max="8974" width="16.28515625" style="3" customWidth="1"/>
    <col min="8975" max="8975" width="16.140625" style="3" customWidth="1"/>
    <col min="8976" max="8976" width="24.85546875" style="3" customWidth="1"/>
    <col min="8977" max="8977" width="22.7109375" style="3" customWidth="1"/>
    <col min="8978" max="8978" width="20.42578125" style="3" customWidth="1"/>
    <col min="8979" max="9214" width="9.140625" style="3"/>
    <col min="9215" max="9216" width="4.5703125" style="3" customWidth="1"/>
    <col min="9217" max="9217" width="19.5703125" style="3" customWidth="1"/>
    <col min="9218" max="9218" width="35.42578125" style="3" customWidth="1"/>
    <col min="9219" max="9219" width="23" style="3" customWidth="1"/>
    <col min="9220" max="9220" width="10.85546875" style="3" customWidth="1"/>
    <col min="9221" max="9221" width="11" style="3" customWidth="1"/>
    <col min="9222" max="9222" width="11.42578125" style="3" customWidth="1"/>
    <col min="9223" max="9223" width="12.7109375" style="3" customWidth="1"/>
    <col min="9224" max="9224" width="23.140625" style="3" customWidth="1"/>
    <col min="9225" max="9228" width="15.7109375" style="3" customWidth="1"/>
    <col min="9229" max="9229" width="24.140625" style="3" customWidth="1"/>
    <col min="9230" max="9230" width="16.28515625" style="3" customWidth="1"/>
    <col min="9231" max="9231" width="16.140625" style="3" customWidth="1"/>
    <col min="9232" max="9232" width="24.85546875" style="3" customWidth="1"/>
    <col min="9233" max="9233" width="22.7109375" style="3" customWidth="1"/>
    <col min="9234" max="9234" width="20.42578125" style="3" customWidth="1"/>
    <col min="9235" max="9470" width="9.140625" style="3"/>
    <col min="9471" max="9472" width="4.5703125" style="3" customWidth="1"/>
    <col min="9473" max="9473" width="19.5703125" style="3" customWidth="1"/>
    <col min="9474" max="9474" width="35.42578125" style="3" customWidth="1"/>
    <col min="9475" max="9475" width="23" style="3" customWidth="1"/>
    <col min="9476" max="9476" width="10.85546875" style="3" customWidth="1"/>
    <col min="9477" max="9477" width="11" style="3" customWidth="1"/>
    <col min="9478" max="9478" width="11.42578125" style="3" customWidth="1"/>
    <col min="9479" max="9479" width="12.7109375" style="3" customWidth="1"/>
    <col min="9480" max="9480" width="23.140625" style="3" customWidth="1"/>
    <col min="9481" max="9484" width="15.7109375" style="3" customWidth="1"/>
    <col min="9485" max="9485" width="24.140625" style="3" customWidth="1"/>
    <col min="9486" max="9486" width="16.28515625" style="3" customWidth="1"/>
    <col min="9487" max="9487" width="16.140625" style="3" customWidth="1"/>
    <col min="9488" max="9488" width="24.85546875" style="3" customWidth="1"/>
    <col min="9489" max="9489" width="22.7109375" style="3" customWidth="1"/>
    <col min="9490" max="9490" width="20.42578125" style="3" customWidth="1"/>
    <col min="9491" max="9726" width="9.140625" style="3"/>
    <col min="9727" max="9728" width="4.5703125" style="3" customWidth="1"/>
    <col min="9729" max="9729" width="19.5703125" style="3" customWidth="1"/>
    <col min="9730" max="9730" width="35.42578125" style="3" customWidth="1"/>
    <col min="9731" max="9731" width="23" style="3" customWidth="1"/>
    <col min="9732" max="9732" width="10.85546875" style="3" customWidth="1"/>
    <col min="9733" max="9733" width="11" style="3" customWidth="1"/>
    <col min="9734" max="9734" width="11.42578125" style="3" customWidth="1"/>
    <col min="9735" max="9735" width="12.7109375" style="3" customWidth="1"/>
    <col min="9736" max="9736" width="23.140625" style="3" customWidth="1"/>
    <col min="9737" max="9740" width="15.7109375" style="3" customWidth="1"/>
    <col min="9741" max="9741" width="24.140625" style="3" customWidth="1"/>
    <col min="9742" max="9742" width="16.28515625" style="3" customWidth="1"/>
    <col min="9743" max="9743" width="16.140625" style="3" customWidth="1"/>
    <col min="9744" max="9744" width="24.85546875" style="3" customWidth="1"/>
    <col min="9745" max="9745" width="22.7109375" style="3" customWidth="1"/>
    <col min="9746" max="9746" width="20.42578125" style="3" customWidth="1"/>
    <col min="9747" max="9982" width="9.140625" style="3"/>
    <col min="9983" max="9984" width="4.5703125" style="3" customWidth="1"/>
    <col min="9985" max="9985" width="19.5703125" style="3" customWidth="1"/>
    <col min="9986" max="9986" width="35.42578125" style="3" customWidth="1"/>
    <col min="9987" max="9987" width="23" style="3" customWidth="1"/>
    <col min="9988" max="9988" width="10.85546875" style="3" customWidth="1"/>
    <col min="9989" max="9989" width="11" style="3" customWidth="1"/>
    <col min="9990" max="9990" width="11.42578125" style="3" customWidth="1"/>
    <col min="9991" max="9991" width="12.7109375" style="3" customWidth="1"/>
    <col min="9992" max="9992" width="23.140625" style="3" customWidth="1"/>
    <col min="9993" max="9996" width="15.7109375" style="3" customWidth="1"/>
    <col min="9997" max="9997" width="24.140625" style="3" customWidth="1"/>
    <col min="9998" max="9998" width="16.28515625" style="3" customWidth="1"/>
    <col min="9999" max="9999" width="16.140625" style="3" customWidth="1"/>
    <col min="10000" max="10000" width="24.85546875" style="3" customWidth="1"/>
    <col min="10001" max="10001" width="22.7109375" style="3" customWidth="1"/>
    <col min="10002" max="10002" width="20.42578125" style="3" customWidth="1"/>
    <col min="10003" max="10238" width="9.140625" style="3"/>
    <col min="10239" max="10240" width="4.5703125" style="3" customWidth="1"/>
    <col min="10241" max="10241" width="19.5703125" style="3" customWidth="1"/>
    <col min="10242" max="10242" width="35.42578125" style="3" customWidth="1"/>
    <col min="10243" max="10243" width="23" style="3" customWidth="1"/>
    <col min="10244" max="10244" width="10.85546875" style="3" customWidth="1"/>
    <col min="10245" max="10245" width="11" style="3" customWidth="1"/>
    <col min="10246" max="10246" width="11.42578125" style="3" customWidth="1"/>
    <col min="10247" max="10247" width="12.7109375" style="3" customWidth="1"/>
    <col min="10248" max="10248" width="23.140625" style="3" customWidth="1"/>
    <col min="10249" max="10252" width="15.7109375" style="3" customWidth="1"/>
    <col min="10253" max="10253" width="24.140625" style="3" customWidth="1"/>
    <col min="10254" max="10254" width="16.28515625" style="3" customWidth="1"/>
    <col min="10255" max="10255" width="16.140625" style="3" customWidth="1"/>
    <col min="10256" max="10256" width="24.85546875" style="3" customWidth="1"/>
    <col min="10257" max="10257" width="22.7109375" style="3" customWidth="1"/>
    <col min="10258" max="10258" width="20.42578125" style="3" customWidth="1"/>
    <col min="10259" max="10494" width="9.140625" style="3"/>
    <col min="10495" max="10496" width="4.5703125" style="3" customWidth="1"/>
    <col min="10497" max="10497" width="19.5703125" style="3" customWidth="1"/>
    <col min="10498" max="10498" width="35.42578125" style="3" customWidth="1"/>
    <col min="10499" max="10499" width="23" style="3" customWidth="1"/>
    <col min="10500" max="10500" width="10.85546875" style="3" customWidth="1"/>
    <col min="10501" max="10501" width="11" style="3" customWidth="1"/>
    <col min="10502" max="10502" width="11.42578125" style="3" customWidth="1"/>
    <col min="10503" max="10503" width="12.7109375" style="3" customWidth="1"/>
    <col min="10504" max="10504" width="23.140625" style="3" customWidth="1"/>
    <col min="10505" max="10508" width="15.7109375" style="3" customWidth="1"/>
    <col min="10509" max="10509" width="24.140625" style="3" customWidth="1"/>
    <col min="10510" max="10510" width="16.28515625" style="3" customWidth="1"/>
    <col min="10511" max="10511" width="16.140625" style="3" customWidth="1"/>
    <col min="10512" max="10512" width="24.85546875" style="3" customWidth="1"/>
    <col min="10513" max="10513" width="22.7109375" style="3" customWidth="1"/>
    <col min="10514" max="10514" width="20.42578125" style="3" customWidth="1"/>
    <col min="10515" max="10750" width="9.140625" style="3"/>
    <col min="10751" max="10752" width="4.5703125" style="3" customWidth="1"/>
    <col min="10753" max="10753" width="19.5703125" style="3" customWidth="1"/>
    <col min="10754" max="10754" width="35.42578125" style="3" customWidth="1"/>
    <col min="10755" max="10755" width="23" style="3" customWidth="1"/>
    <col min="10756" max="10756" width="10.85546875" style="3" customWidth="1"/>
    <col min="10757" max="10757" width="11" style="3" customWidth="1"/>
    <col min="10758" max="10758" width="11.42578125" style="3" customWidth="1"/>
    <col min="10759" max="10759" width="12.7109375" style="3" customWidth="1"/>
    <col min="10760" max="10760" width="23.140625" style="3" customWidth="1"/>
    <col min="10761" max="10764" width="15.7109375" style="3" customWidth="1"/>
    <col min="10765" max="10765" width="24.140625" style="3" customWidth="1"/>
    <col min="10766" max="10766" width="16.28515625" style="3" customWidth="1"/>
    <col min="10767" max="10767" width="16.140625" style="3" customWidth="1"/>
    <col min="10768" max="10768" width="24.85546875" style="3" customWidth="1"/>
    <col min="10769" max="10769" width="22.7109375" style="3" customWidth="1"/>
    <col min="10770" max="10770" width="20.42578125" style="3" customWidth="1"/>
    <col min="10771" max="11006" width="9.140625" style="3"/>
    <col min="11007" max="11008" width="4.5703125" style="3" customWidth="1"/>
    <col min="11009" max="11009" width="19.5703125" style="3" customWidth="1"/>
    <col min="11010" max="11010" width="35.42578125" style="3" customWidth="1"/>
    <col min="11011" max="11011" width="23" style="3" customWidth="1"/>
    <col min="11012" max="11012" width="10.85546875" style="3" customWidth="1"/>
    <col min="11013" max="11013" width="11" style="3" customWidth="1"/>
    <col min="11014" max="11014" width="11.42578125" style="3" customWidth="1"/>
    <col min="11015" max="11015" width="12.7109375" style="3" customWidth="1"/>
    <col min="11016" max="11016" width="23.140625" style="3" customWidth="1"/>
    <col min="11017" max="11020" width="15.7109375" style="3" customWidth="1"/>
    <col min="11021" max="11021" width="24.140625" style="3" customWidth="1"/>
    <col min="11022" max="11022" width="16.28515625" style="3" customWidth="1"/>
    <col min="11023" max="11023" width="16.140625" style="3" customWidth="1"/>
    <col min="11024" max="11024" width="24.85546875" style="3" customWidth="1"/>
    <col min="11025" max="11025" width="22.7109375" style="3" customWidth="1"/>
    <col min="11026" max="11026" width="20.42578125" style="3" customWidth="1"/>
    <col min="11027" max="11262" width="9.140625" style="3"/>
    <col min="11263" max="11264" width="4.5703125" style="3" customWidth="1"/>
    <col min="11265" max="11265" width="19.5703125" style="3" customWidth="1"/>
    <col min="11266" max="11266" width="35.42578125" style="3" customWidth="1"/>
    <col min="11267" max="11267" width="23" style="3" customWidth="1"/>
    <col min="11268" max="11268" width="10.85546875" style="3" customWidth="1"/>
    <col min="11269" max="11269" width="11" style="3" customWidth="1"/>
    <col min="11270" max="11270" width="11.42578125" style="3" customWidth="1"/>
    <col min="11271" max="11271" width="12.7109375" style="3" customWidth="1"/>
    <col min="11272" max="11272" width="23.140625" style="3" customWidth="1"/>
    <col min="11273" max="11276" width="15.7109375" style="3" customWidth="1"/>
    <col min="11277" max="11277" width="24.140625" style="3" customWidth="1"/>
    <col min="11278" max="11278" width="16.28515625" style="3" customWidth="1"/>
    <col min="11279" max="11279" width="16.140625" style="3" customWidth="1"/>
    <col min="11280" max="11280" width="24.85546875" style="3" customWidth="1"/>
    <col min="11281" max="11281" width="22.7109375" style="3" customWidth="1"/>
    <col min="11282" max="11282" width="20.42578125" style="3" customWidth="1"/>
    <col min="11283" max="11518" width="9.140625" style="3"/>
    <col min="11519" max="11520" width="4.5703125" style="3" customWidth="1"/>
    <col min="11521" max="11521" width="19.5703125" style="3" customWidth="1"/>
    <col min="11522" max="11522" width="35.42578125" style="3" customWidth="1"/>
    <col min="11523" max="11523" width="23" style="3" customWidth="1"/>
    <col min="11524" max="11524" width="10.85546875" style="3" customWidth="1"/>
    <col min="11525" max="11525" width="11" style="3" customWidth="1"/>
    <col min="11526" max="11526" width="11.42578125" style="3" customWidth="1"/>
    <col min="11527" max="11527" width="12.7109375" style="3" customWidth="1"/>
    <col min="11528" max="11528" width="23.140625" style="3" customWidth="1"/>
    <col min="11529" max="11532" width="15.7109375" style="3" customWidth="1"/>
    <col min="11533" max="11533" width="24.140625" style="3" customWidth="1"/>
    <col min="11534" max="11534" width="16.28515625" style="3" customWidth="1"/>
    <col min="11535" max="11535" width="16.140625" style="3" customWidth="1"/>
    <col min="11536" max="11536" width="24.85546875" style="3" customWidth="1"/>
    <col min="11537" max="11537" width="22.7109375" style="3" customWidth="1"/>
    <col min="11538" max="11538" width="20.42578125" style="3" customWidth="1"/>
    <col min="11539" max="11774" width="9.140625" style="3"/>
    <col min="11775" max="11776" width="4.5703125" style="3" customWidth="1"/>
    <col min="11777" max="11777" width="19.5703125" style="3" customWidth="1"/>
    <col min="11778" max="11778" width="35.42578125" style="3" customWidth="1"/>
    <col min="11779" max="11779" width="23" style="3" customWidth="1"/>
    <col min="11780" max="11780" width="10.85546875" style="3" customWidth="1"/>
    <col min="11781" max="11781" width="11" style="3" customWidth="1"/>
    <col min="11782" max="11782" width="11.42578125" style="3" customWidth="1"/>
    <col min="11783" max="11783" width="12.7109375" style="3" customWidth="1"/>
    <col min="11784" max="11784" width="23.140625" style="3" customWidth="1"/>
    <col min="11785" max="11788" width="15.7109375" style="3" customWidth="1"/>
    <col min="11789" max="11789" width="24.140625" style="3" customWidth="1"/>
    <col min="11790" max="11790" width="16.28515625" style="3" customWidth="1"/>
    <col min="11791" max="11791" width="16.140625" style="3" customWidth="1"/>
    <col min="11792" max="11792" width="24.85546875" style="3" customWidth="1"/>
    <col min="11793" max="11793" width="22.7109375" style="3" customWidth="1"/>
    <col min="11794" max="11794" width="20.42578125" style="3" customWidth="1"/>
    <col min="11795" max="12030" width="9.140625" style="3"/>
    <col min="12031" max="12032" width="4.5703125" style="3" customWidth="1"/>
    <col min="12033" max="12033" width="19.5703125" style="3" customWidth="1"/>
    <col min="12034" max="12034" width="35.42578125" style="3" customWidth="1"/>
    <col min="12035" max="12035" width="23" style="3" customWidth="1"/>
    <col min="12036" max="12036" width="10.85546875" style="3" customWidth="1"/>
    <col min="12037" max="12037" width="11" style="3" customWidth="1"/>
    <col min="12038" max="12038" width="11.42578125" style="3" customWidth="1"/>
    <col min="12039" max="12039" width="12.7109375" style="3" customWidth="1"/>
    <col min="12040" max="12040" width="23.140625" style="3" customWidth="1"/>
    <col min="12041" max="12044" width="15.7109375" style="3" customWidth="1"/>
    <col min="12045" max="12045" width="24.140625" style="3" customWidth="1"/>
    <col min="12046" max="12046" width="16.28515625" style="3" customWidth="1"/>
    <col min="12047" max="12047" width="16.140625" style="3" customWidth="1"/>
    <col min="12048" max="12048" width="24.85546875" style="3" customWidth="1"/>
    <col min="12049" max="12049" width="22.7109375" style="3" customWidth="1"/>
    <col min="12050" max="12050" width="20.42578125" style="3" customWidth="1"/>
    <col min="12051" max="12286" width="9.140625" style="3"/>
    <col min="12287" max="12288" width="4.5703125" style="3" customWidth="1"/>
    <col min="12289" max="12289" width="19.5703125" style="3" customWidth="1"/>
    <col min="12290" max="12290" width="35.42578125" style="3" customWidth="1"/>
    <col min="12291" max="12291" width="23" style="3" customWidth="1"/>
    <col min="12292" max="12292" width="10.85546875" style="3" customWidth="1"/>
    <col min="12293" max="12293" width="11" style="3" customWidth="1"/>
    <col min="12294" max="12294" width="11.42578125" style="3" customWidth="1"/>
    <col min="12295" max="12295" width="12.7109375" style="3" customWidth="1"/>
    <col min="12296" max="12296" width="23.140625" style="3" customWidth="1"/>
    <col min="12297" max="12300" width="15.7109375" style="3" customWidth="1"/>
    <col min="12301" max="12301" width="24.140625" style="3" customWidth="1"/>
    <col min="12302" max="12302" width="16.28515625" style="3" customWidth="1"/>
    <col min="12303" max="12303" width="16.140625" style="3" customWidth="1"/>
    <col min="12304" max="12304" width="24.85546875" style="3" customWidth="1"/>
    <col min="12305" max="12305" width="22.7109375" style="3" customWidth="1"/>
    <col min="12306" max="12306" width="20.42578125" style="3" customWidth="1"/>
    <col min="12307" max="12542" width="9.140625" style="3"/>
    <col min="12543" max="12544" width="4.5703125" style="3" customWidth="1"/>
    <col min="12545" max="12545" width="19.5703125" style="3" customWidth="1"/>
    <col min="12546" max="12546" width="35.42578125" style="3" customWidth="1"/>
    <col min="12547" max="12547" width="23" style="3" customWidth="1"/>
    <col min="12548" max="12548" width="10.85546875" style="3" customWidth="1"/>
    <col min="12549" max="12549" width="11" style="3" customWidth="1"/>
    <col min="12550" max="12550" width="11.42578125" style="3" customWidth="1"/>
    <col min="12551" max="12551" width="12.7109375" style="3" customWidth="1"/>
    <col min="12552" max="12552" width="23.140625" style="3" customWidth="1"/>
    <col min="12553" max="12556" width="15.7109375" style="3" customWidth="1"/>
    <col min="12557" max="12557" width="24.140625" style="3" customWidth="1"/>
    <col min="12558" max="12558" width="16.28515625" style="3" customWidth="1"/>
    <col min="12559" max="12559" width="16.140625" style="3" customWidth="1"/>
    <col min="12560" max="12560" width="24.85546875" style="3" customWidth="1"/>
    <col min="12561" max="12561" width="22.7109375" style="3" customWidth="1"/>
    <col min="12562" max="12562" width="20.42578125" style="3" customWidth="1"/>
    <col min="12563" max="12798" width="9.140625" style="3"/>
    <col min="12799" max="12800" width="4.5703125" style="3" customWidth="1"/>
    <col min="12801" max="12801" width="19.5703125" style="3" customWidth="1"/>
    <col min="12802" max="12802" width="35.42578125" style="3" customWidth="1"/>
    <col min="12803" max="12803" width="23" style="3" customWidth="1"/>
    <col min="12804" max="12804" width="10.85546875" style="3" customWidth="1"/>
    <col min="12805" max="12805" width="11" style="3" customWidth="1"/>
    <col min="12806" max="12806" width="11.42578125" style="3" customWidth="1"/>
    <col min="12807" max="12807" width="12.7109375" style="3" customWidth="1"/>
    <col min="12808" max="12808" width="23.140625" style="3" customWidth="1"/>
    <col min="12809" max="12812" width="15.7109375" style="3" customWidth="1"/>
    <col min="12813" max="12813" width="24.140625" style="3" customWidth="1"/>
    <col min="12814" max="12814" width="16.28515625" style="3" customWidth="1"/>
    <col min="12815" max="12815" width="16.140625" style="3" customWidth="1"/>
    <col min="12816" max="12816" width="24.85546875" style="3" customWidth="1"/>
    <col min="12817" max="12817" width="22.7109375" style="3" customWidth="1"/>
    <col min="12818" max="12818" width="20.42578125" style="3" customWidth="1"/>
    <col min="12819" max="13054" width="9.140625" style="3"/>
    <col min="13055" max="13056" width="4.5703125" style="3" customWidth="1"/>
    <col min="13057" max="13057" width="19.5703125" style="3" customWidth="1"/>
    <col min="13058" max="13058" width="35.42578125" style="3" customWidth="1"/>
    <col min="13059" max="13059" width="23" style="3" customWidth="1"/>
    <col min="13060" max="13060" width="10.85546875" style="3" customWidth="1"/>
    <col min="13061" max="13061" width="11" style="3" customWidth="1"/>
    <col min="13062" max="13062" width="11.42578125" style="3" customWidth="1"/>
    <col min="13063" max="13063" width="12.7109375" style="3" customWidth="1"/>
    <col min="13064" max="13064" width="23.140625" style="3" customWidth="1"/>
    <col min="13065" max="13068" width="15.7109375" style="3" customWidth="1"/>
    <col min="13069" max="13069" width="24.140625" style="3" customWidth="1"/>
    <col min="13070" max="13070" width="16.28515625" style="3" customWidth="1"/>
    <col min="13071" max="13071" width="16.140625" style="3" customWidth="1"/>
    <col min="13072" max="13072" width="24.85546875" style="3" customWidth="1"/>
    <col min="13073" max="13073" width="22.7109375" style="3" customWidth="1"/>
    <col min="13074" max="13074" width="20.42578125" style="3" customWidth="1"/>
    <col min="13075" max="13310" width="9.140625" style="3"/>
    <col min="13311" max="13312" width="4.5703125" style="3" customWidth="1"/>
    <col min="13313" max="13313" width="19.5703125" style="3" customWidth="1"/>
    <col min="13314" max="13314" width="35.42578125" style="3" customWidth="1"/>
    <col min="13315" max="13315" width="23" style="3" customWidth="1"/>
    <col min="13316" max="13316" width="10.85546875" style="3" customWidth="1"/>
    <col min="13317" max="13317" width="11" style="3" customWidth="1"/>
    <col min="13318" max="13318" width="11.42578125" style="3" customWidth="1"/>
    <col min="13319" max="13319" width="12.7109375" style="3" customWidth="1"/>
    <col min="13320" max="13320" width="23.140625" style="3" customWidth="1"/>
    <col min="13321" max="13324" width="15.7109375" style="3" customWidth="1"/>
    <col min="13325" max="13325" width="24.140625" style="3" customWidth="1"/>
    <col min="13326" max="13326" width="16.28515625" style="3" customWidth="1"/>
    <col min="13327" max="13327" width="16.140625" style="3" customWidth="1"/>
    <col min="13328" max="13328" width="24.85546875" style="3" customWidth="1"/>
    <col min="13329" max="13329" width="22.7109375" style="3" customWidth="1"/>
    <col min="13330" max="13330" width="20.42578125" style="3" customWidth="1"/>
    <col min="13331" max="13566" width="9.140625" style="3"/>
    <col min="13567" max="13568" width="4.5703125" style="3" customWidth="1"/>
    <col min="13569" max="13569" width="19.5703125" style="3" customWidth="1"/>
    <col min="13570" max="13570" width="35.42578125" style="3" customWidth="1"/>
    <col min="13571" max="13571" width="23" style="3" customWidth="1"/>
    <col min="13572" max="13572" width="10.85546875" style="3" customWidth="1"/>
    <col min="13573" max="13573" width="11" style="3" customWidth="1"/>
    <col min="13574" max="13574" width="11.42578125" style="3" customWidth="1"/>
    <col min="13575" max="13575" width="12.7109375" style="3" customWidth="1"/>
    <col min="13576" max="13576" width="23.140625" style="3" customWidth="1"/>
    <col min="13577" max="13580" width="15.7109375" style="3" customWidth="1"/>
    <col min="13581" max="13581" width="24.140625" style="3" customWidth="1"/>
    <col min="13582" max="13582" width="16.28515625" style="3" customWidth="1"/>
    <col min="13583" max="13583" width="16.140625" style="3" customWidth="1"/>
    <col min="13584" max="13584" width="24.85546875" style="3" customWidth="1"/>
    <col min="13585" max="13585" width="22.7109375" style="3" customWidth="1"/>
    <col min="13586" max="13586" width="20.42578125" style="3" customWidth="1"/>
    <col min="13587" max="13822" width="9.140625" style="3"/>
    <col min="13823" max="13824" width="4.5703125" style="3" customWidth="1"/>
    <col min="13825" max="13825" width="19.5703125" style="3" customWidth="1"/>
    <col min="13826" max="13826" width="35.42578125" style="3" customWidth="1"/>
    <col min="13827" max="13827" width="23" style="3" customWidth="1"/>
    <col min="13828" max="13828" width="10.85546875" style="3" customWidth="1"/>
    <col min="13829" max="13829" width="11" style="3" customWidth="1"/>
    <col min="13830" max="13830" width="11.42578125" style="3" customWidth="1"/>
    <col min="13831" max="13831" width="12.7109375" style="3" customWidth="1"/>
    <col min="13832" max="13832" width="23.140625" style="3" customWidth="1"/>
    <col min="13833" max="13836" width="15.7109375" style="3" customWidth="1"/>
    <col min="13837" max="13837" width="24.140625" style="3" customWidth="1"/>
    <col min="13838" max="13838" width="16.28515625" style="3" customWidth="1"/>
    <col min="13839" max="13839" width="16.140625" style="3" customWidth="1"/>
    <col min="13840" max="13840" width="24.85546875" style="3" customWidth="1"/>
    <col min="13841" max="13841" width="22.7109375" style="3" customWidth="1"/>
    <col min="13842" max="13842" width="20.42578125" style="3" customWidth="1"/>
    <col min="13843" max="14078" width="9.140625" style="3"/>
    <col min="14079" max="14080" width="4.5703125" style="3" customWidth="1"/>
    <col min="14081" max="14081" width="19.5703125" style="3" customWidth="1"/>
    <col min="14082" max="14082" width="35.42578125" style="3" customWidth="1"/>
    <col min="14083" max="14083" width="23" style="3" customWidth="1"/>
    <col min="14084" max="14084" width="10.85546875" style="3" customWidth="1"/>
    <col min="14085" max="14085" width="11" style="3" customWidth="1"/>
    <col min="14086" max="14086" width="11.42578125" style="3" customWidth="1"/>
    <col min="14087" max="14087" width="12.7109375" style="3" customWidth="1"/>
    <col min="14088" max="14088" width="23.140625" style="3" customWidth="1"/>
    <col min="14089" max="14092" width="15.7109375" style="3" customWidth="1"/>
    <col min="14093" max="14093" width="24.140625" style="3" customWidth="1"/>
    <col min="14094" max="14094" width="16.28515625" style="3" customWidth="1"/>
    <col min="14095" max="14095" width="16.140625" style="3" customWidth="1"/>
    <col min="14096" max="14096" width="24.85546875" style="3" customWidth="1"/>
    <col min="14097" max="14097" width="22.7109375" style="3" customWidth="1"/>
    <col min="14098" max="14098" width="20.42578125" style="3" customWidth="1"/>
    <col min="14099" max="14334" width="9.140625" style="3"/>
    <col min="14335" max="14336" width="4.5703125" style="3" customWidth="1"/>
    <col min="14337" max="14337" width="19.5703125" style="3" customWidth="1"/>
    <col min="14338" max="14338" width="35.42578125" style="3" customWidth="1"/>
    <col min="14339" max="14339" width="23" style="3" customWidth="1"/>
    <col min="14340" max="14340" width="10.85546875" style="3" customWidth="1"/>
    <col min="14341" max="14341" width="11" style="3" customWidth="1"/>
    <col min="14342" max="14342" width="11.42578125" style="3" customWidth="1"/>
    <col min="14343" max="14343" width="12.7109375" style="3" customWidth="1"/>
    <col min="14344" max="14344" width="23.140625" style="3" customWidth="1"/>
    <col min="14345" max="14348" width="15.7109375" style="3" customWidth="1"/>
    <col min="14349" max="14349" width="24.140625" style="3" customWidth="1"/>
    <col min="14350" max="14350" width="16.28515625" style="3" customWidth="1"/>
    <col min="14351" max="14351" width="16.140625" style="3" customWidth="1"/>
    <col min="14352" max="14352" width="24.85546875" style="3" customWidth="1"/>
    <col min="14353" max="14353" width="22.7109375" style="3" customWidth="1"/>
    <col min="14354" max="14354" width="20.42578125" style="3" customWidth="1"/>
    <col min="14355" max="14590" width="9.140625" style="3"/>
    <col min="14591" max="14592" width="4.5703125" style="3" customWidth="1"/>
    <col min="14593" max="14593" width="19.5703125" style="3" customWidth="1"/>
    <col min="14594" max="14594" width="35.42578125" style="3" customWidth="1"/>
    <col min="14595" max="14595" width="23" style="3" customWidth="1"/>
    <col min="14596" max="14596" width="10.85546875" style="3" customWidth="1"/>
    <col min="14597" max="14597" width="11" style="3" customWidth="1"/>
    <col min="14598" max="14598" width="11.42578125" style="3" customWidth="1"/>
    <col min="14599" max="14599" width="12.7109375" style="3" customWidth="1"/>
    <col min="14600" max="14600" width="23.140625" style="3" customWidth="1"/>
    <col min="14601" max="14604" width="15.7109375" style="3" customWidth="1"/>
    <col min="14605" max="14605" width="24.140625" style="3" customWidth="1"/>
    <col min="14606" max="14606" width="16.28515625" style="3" customWidth="1"/>
    <col min="14607" max="14607" width="16.140625" style="3" customWidth="1"/>
    <col min="14608" max="14608" width="24.85546875" style="3" customWidth="1"/>
    <col min="14609" max="14609" width="22.7109375" style="3" customWidth="1"/>
    <col min="14610" max="14610" width="20.42578125" style="3" customWidth="1"/>
    <col min="14611" max="14846" width="9.140625" style="3"/>
    <col min="14847" max="14848" width="4.5703125" style="3" customWidth="1"/>
    <col min="14849" max="14849" width="19.5703125" style="3" customWidth="1"/>
    <col min="14850" max="14850" width="35.42578125" style="3" customWidth="1"/>
    <col min="14851" max="14851" width="23" style="3" customWidth="1"/>
    <col min="14852" max="14852" width="10.85546875" style="3" customWidth="1"/>
    <col min="14853" max="14853" width="11" style="3" customWidth="1"/>
    <col min="14854" max="14854" width="11.42578125" style="3" customWidth="1"/>
    <col min="14855" max="14855" width="12.7109375" style="3" customWidth="1"/>
    <col min="14856" max="14856" width="23.140625" style="3" customWidth="1"/>
    <col min="14857" max="14860" width="15.7109375" style="3" customWidth="1"/>
    <col min="14861" max="14861" width="24.140625" style="3" customWidth="1"/>
    <col min="14862" max="14862" width="16.28515625" style="3" customWidth="1"/>
    <col min="14863" max="14863" width="16.140625" style="3" customWidth="1"/>
    <col min="14864" max="14864" width="24.85546875" style="3" customWidth="1"/>
    <col min="14865" max="14865" width="22.7109375" style="3" customWidth="1"/>
    <col min="14866" max="14866" width="20.42578125" style="3" customWidth="1"/>
    <col min="14867" max="15102" width="9.140625" style="3"/>
    <col min="15103" max="15104" width="4.5703125" style="3" customWidth="1"/>
    <col min="15105" max="15105" width="19.5703125" style="3" customWidth="1"/>
    <col min="15106" max="15106" width="35.42578125" style="3" customWidth="1"/>
    <col min="15107" max="15107" width="23" style="3" customWidth="1"/>
    <col min="15108" max="15108" width="10.85546875" style="3" customWidth="1"/>
    <col min="15109" max="15109" width="11" style="3" customWidth="1"/>
    <col min="15110" max="15110" width="11.42578125" style="3" customWidth="1"/>
    <col min="15111" max="15111" width="12.7109375" style="3" customWidth="1"/>
    <col min="15112" max="15112" width="23.140625" style="3" customWidth="1"/>
    <col min="15113" max="15116" width="15.7109375" style="3" customWidth="1"/>
    <col min="15117" max="15117" width="24.140625" style="3" customWidth="1"/>
    <col min="15118" max="15118" width="16.28515625" style="3" customWidth="1"/>
    <col min="15119" max="15119" width="16.140625" style="3" customWidth="1"/>
    <col min="15120" max="15120" width="24.85546875" style="3" customWidth="1"/>
    <col min="15121" max="15121" width="22.7109375" style="3" customWidth="1"/>
    <col min="15122" max="15122" width="20.42578125" style="3" customWidth="1"/>
    <col min="15123" max="15358" width="9.140625" style="3"/>
    <col min="15359" max="15360" width="4.5703125" style="3" customWidth="1"/>
    <col min="15361" max="15361" width="19.5703125" style="3" customWidth="1"/>
    <col min="15362" max="15362" width="35.42578125" style="3" customWidth="1"/>
    <col min="15363" max="15363" width="23" style="3" customWidth="1"/>
    <col min="15364" max="15364" width="10.85546875" style="3" customWidth="1"/>
    <col min="15365" max="15365" width="11" style="3" customWidth="1"/>
    <col min="15366" max="15366" width="11.42578125" style="3" customWidth="1"/>
    <col min="15367" max="15367" width="12.7109375" style="3" customWidth="1"/>
    <col min="15368" max="15368" width="23.140625" style="3" customWidth="1"/>
    <col min="15369" max="15372" width="15.7109375" style="3" customWidth="1"/>
    <col min="15373" max="15373" width="24.140625" style="3" customWidth="1"/>
    <col min="15374" max="15374" width="16.28515625" style="3" customWidth="1"/>
    <col min="15375" max="15375" width="16.140625" style="3" customWidth="1"/>
    <col min="15376" max="15376" width="24.85546875" style="3" customWidth="1"/>
    <col min="15377" max="15377" width="22.7109375" style="3" customWidth="1"/>
    <col min="15378" max="15378" width="20.42578125" style="3" customWidth="1"/>
    <col min="15379" max="15614" width="9.140625" style="3"/>
    <col min="15615" max="15616" width="4.5703125" style="3" customWidth="1"/>
    <col min="15617" max="15617" width="19.5703125" style="3" customWidth="1"/>
    <col min="15618" max="15618" width="35.42578125" style="3" customWidth="1"/>
    <col min="15619" max="15619" width="23" style="3" customWidth="1"/>
    <col min="15620" max="15620" width="10.85546875" style="3" customWidth="1"/>
    <col min="15621" max="15621" width="11" style="3" customWidth="1"/>
    <col min="15622" max="15622" width="11.42578125" style="3" customWidth="1"/>
    <col min="15623" max="15623" width="12.7109375" style="3" customWidth="1"/>
    <col min="15624" max="15624" width="23.140625" style="3" customWidth="1"/>
    <col min="15625" max="15628" width="15.7109375" style="3" customWidth="1"/>
    <col min="15629" max="15629" width="24.140625" style="3" customWidth="1"/>
    <col min="15630" max="15630" width="16.28515625" style="3" customWidth="1"/>
    <col min="15631" max="15631" width="16.140625" style="3" customWidth="1"/>
    <col min="15632" max="15632" width="24.85546875" style="3" customWidth="1"/>
    <col min="15633" max="15633" width="22.7109375" style="3" customWidth="1"/>
    <col min="15634" max="15634" width="20.42578125" style="3" customWidth="1"/>
    <col min="15635" max="15870" width="9.140625" style="3"/>
    <col min="15871" max="15872" width="4.5703125" style="3" customWidth="1"/>
    <col min="15873" max="15873" width="19.5703125" style="3" customWidth="1"/>
    <col min="15874" max="15874" width="35.42578125" style="3" customWidth="1"/>
    <col min="15875" max="15875" width="23" style="3" customWidth="1"/>
    <col min="15876" max="15876" width="10.85546875" style="3" customWidth="1"/>
    <col min="15877" max="15877" width="11" style="3" customWidth="1"/>
    <col min="15878" max="15878" width="11.42578125" style="3" customWidth="1"/>
    <col min="15879" max="15879" width="12.7109375" style="3" customWidth="1"/>
    <col min="15880" max="15880" width="23.140625" style="3" customWidth="1"/>
    <col min="15881" max="15884" width="15.7109375" style="3" customWidth="1"/>
    <col min="15885" max="15885" width="24.140625" style="3" customWidth="1"/>
    <col min="15886" max="15886" width="16.28515625" style="3" customWidth="1"/>
    <col min="15887" max="15887" width="16.140625" style="3" customWidth="1"/>
    <col min="15888" max="15888" width="24.85546875" style="3" customWidth="1"/>
    <col min="15889" max="15889" width="22.7109375" style="3" customWidth="1"/>
    <col min="15890" max="15890" width="20.42578125" style="3" customWidth="1"/>
    <col min="15891" max="16126" width="9.140625" style="3"/>
    <col min="16127" max="16128" width="4.5703125" style="3" customWidth="1"/>
    <col min="16129" max="16129" width="19.5703125" style="3" customWidth="1"/>
    <col min="16130" max="16130" width="35.42578125" style="3" customWidth="1"/>
    <col min="16131" max="16131" width="23" style="3" customWidth="1"/>
    <col min="16132" max="16132" width="10.85546875" style="3" customWidth="1"/>
    <col min="16133" max="16133" width="11" style="3" customWidth="1"/>
    <col min="16134" max="16134" width="11.42578125" style="3" customWidth="1"/>
    <col min="16135" max="16135" width="12.7109375" style="3" customWidth="1"/>
    <col min="16136" max="16136" width="23.140625" style="3" customWidth="1"/>
    <col min="16137" max="16140" width="15.7109375" style="3" customWidth="1"/>
    <col min="16141" max="16141" width="24.140625" style="3" customWidth="1"/>
    <col min="16142" max="16142" width="16.28515625" style="3" customWidth="1"/>
    <col min="16143" max="16143" width="16.140625" style="3" customWidth="1"/>
    <col min="16144" max="16144" width="24.85546875" style="3" customWidth="1"/>
    <col min="16145" max="16145" width="22.7109375" style="3" customWidth="1"/>
    <col min="16146" max="16146" width="20.42578125" style="3" customWidth="1"/>
    <col min="16147" max="16384" width="9.140625" style="3"/>
  </cols>
  <sheetData>
    <row r="1" spans="1:18" x14ac:dyDescent="0.25">
      <c r="M1" s="10" t="s">
        <v>192</v>
      </c>
      <c r="N1" s="325"/>
      <c r="O1" s="325"/>
      <c r="P1" s="325"/>
      <c r="Q1" s="325"/>
    </row>
    <row r="2" spans="1:18" x14ac:dyDescent="0.25">
      <c r="N2" s="325"/>
      <c r="O2" s="325"/>
      <c r="P2" s="325"/>
      <c r="Q2" s="325"/>
    </row>
    <row r="3" spans="1:18" ht="34.5" customHeight="1" x14ac:dyDescent="0.25">
      <c r="L3" s="343" t="s">
        <v>157</v>
      </c>
      <c r="M3" s="343"/>
      <c r="N3" s="3"/>
      <c r="O3" s="3"/>
      <c r="P3" s="3"/>
      <c r="Q3" s="3"/>
    </row>
    <row r="4" spans="1:18" ht="34.5" customHeight="1" x14ac:dyDescent="0.25">
      <c r="L4" s="343" t="s">
        <v>165</v>
      </c>
      <c r="M4" s="343"/>
      <c r="N4" s="3"/>
      <c r="O4" s="3"/>
      <c r="P4" s="3"/>
      <c r="Q4" s="3"/>
    </row>
    <row r="5" spans="1:18" ht="28.5" customHeight="1" x14ac:dyDescent="0.25">
      <c r="A5" s="348" t="s">
        <v>143</v>
      </c>
      <c r="B5" s="348"/>
      <c r="C5" s="348"/>
      <c r="D5" s="348"/>
      <c r="E5" s="348"/>
      <c r="F5" s="348"/>
      <c r="G5" s="304"/>
      <c r="H5" s="304"/>
      <c r="I5" s="3"/>
      <c r="J5" s="3"/>
      <c r="K5" s="3"/>
      <c r="L5" s="3"/>
      <c r="M5" s="3"/>
      <c r="N5" s="3"/>
      <c r="O5" s="3"/>
      <c r="P5" s="3"/>
      <c r="Q5" s="3"/>
    </row>
    <row r="6" spans="1:18" ht="24.75" customHeight="1" x14ac:dyDescent="0.25">
      <c r="A6" s="458" t="s">
        <v>132</v>
      </c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P6" s="194"/>
      <c r="R6" s="11"/>
    </row>
    <row r="7" spans="1:18" ht="36" customHeight="1" x14ac:dyDescent="0.25">
      <c r="A7" s="344"/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P7" s="3"/>
      <c r="Q7" s="3"/>
    </row>
    <row r="8" spans="1:18" ht="78" customHeight="1" x14ac:dyDescent="0.25">
      <c r="A8" s="288" t="s">
        <v>0</v>
      </c>
      <c r="B8" s="25" t="s">
        <v>1</v>
      </c>
      <c r="C8" s="25" t="s">
        <v>2</v>
      </c>
      <c r="D8" s="460" t="s">
        <v>23</v>
      </c>
      <c r="E8" s="460"/>
      <c r="F8" s="301">
        <v>750</v>
      </c>
      <c r="G8" s="460" t="s">
        <v>24</v>
      </c>
      <c r="H8" s="460"/>
      <c r="I8" s="301">
        <v>26</v>
      </c>
      <c r="J8" s="23"/>
      <c r="K8" s="23"/>
      <c r="L8" s="23"/>
      <c r="M8" s="23"/>
      <c r="P8" s="195"/>
      <c r="Q8" s="196"/>
      <c r="R8" s="197"/>
    </row>
    <row r="9" spans="1:18" ht="53.25" customHeight="1" x14ac:dyDescent="0.25">
      <c r="A9" s="26"/>
      <c r="B9" s="27"/>
      <c r="C9" s="13"/>
      <c r="D9" s="460" t="s">
        <v>3</v>
      </c>
      <c r="E9" s="460"/>
      <c r="F9" s="301">
        <v>44</v>
      </c>
      <c r="G9" s="479" t="s">
        <v>133</v>
      </c>
      <c r="H9" s="479"/>
      <c r="I9" s="302">
        <f>M64</f>
        <v>63</v>
      </c>
      <c r="J9" s="23"/>
      <c r="K9" s="23"/>
      <c r="L9" s="23"/>
      <c r="M9" s="23"/>
      <c r="P9" s="195"/>
      <c r="Q9" s="196"/>
      <c r="R9" s="197"/>
    </row>
    <row r="10" spans="1:18" ht="39" customHeight="1" thickBot="1" x14ac:dyDescent="0.3">
      <c r="A10" s="419" t="s">
        <v>27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</row>
    <row r="11" spans="1:18" s="4" customFormat="1" ht="30.75" customHeight="1" thickBot="1" x14ac:dyDescent="0.3">
      <c r="A11" s="334" t="s">
        <v>4</v>
      </c>
      <c r="B11" s="430" t="s">
        <v>5</v>
      </c>
      <c r="C11" s="469" t="s">
        <v>124</v>
      </c>
      <c r="D11" s="431"/>
      <c r="E11" s="431"/>
      <c r="F11" s="431"/>
      <c r="G11" s="432"/>
      <c r="H11" s="433" t="s">
        <v>6</v>
      </c>
      <c r="I11" s="420" t="s">
        <v>7</v>
      </c>
      <c r="J11" s="420"/>
      <c r="K11" s="420"/>
      <c r="L11" s="420"/>
      <c r="M11" s="421" t="s">
        <v>8</v>
      </c>
      <c r="N11" s="28"/>
      <c r="O11" s="28"/>
    </row>
    <row r="12" spans="1:18" s="4" customFormat="1" ht="47.25" customHeight="1" thickBot="1" x14ac:dyDescent="0.3">
      <c r="A12" s="335"/>
      <c r="B12" s="467"/>
      <c r="C12" s="480">
        <f>D12+E12+F12+G12</f>
        <v>1</v>
      </c>
      <c r="D12" s="289">
        <v>0</v>
      </c>
      <c r="E12" s="290">
        <v>0</v>
      </c>
      <c r="F12" s="290">
        <v>0.4</v>
      </c>
      <c r="G12" s="291">
        <v>0.6</v>
      </c>
      <c r="H12" s="434"/>
      <c r="I12" s="32" t="s">
        <v>9</v>
      </c>
      <c r="J12" s="32" t="s">
        <v>10</v>
      </c>
      <c r="K12" s="32" t="s">
        <v>11</v>
      </c>
      <c r="L12" s="32" t="s">
        <v>12</v>
      </c>
      <c r="M12" s="422"/>
      <c r="N12" s="28"/>
      <c r="O12" s="28"/>
    </row>
    <row r="13" spans="1:18" s="4" customFormat="1" ht="42" customHeight="1" thickBot="1" x14ac:dyDescent="0.3">
      <c r="A13" s="336"/>
      <c r="B13" s="468"/>
      <c r="C13" s="481"/>
      <c r="D13" s="292" t="s">
        <v>9</v>
      </c>
      <c r="E13" s="293" t="s">
        <v>10</v>
      </c>
      <c r="F13" s="293" t="s">
        <v>11</v>
      </c>
      <c r="G13" s="294" t="s">
        <v>12</v>
      </c>
      <c r="H13" s="424" t="s">
        <v>29</v>
      </c>
      <c r="I13" s="425"/>
      <c r="J13" s="425"/>
      <c r="K13" s="425"/>
      <c r="L13" s="425"/>
      <c r="M13" s="426"/>
      <c r="N13" s="28"/>
      <c r="O13" s="28"/>
    </row>
    <row r="14" spans="1:18" ht="15.75" customHeight="1" x14ac:dyDescent="0.2">
      <c r="A14" s="334">
        <v>185</v>
      </c>
      <c r="B14" s="373" t="s">
        <v>30</v>
      </c>
      <c r="C14" s="36"/>
      <c r="D14" s="37"/>
      <c r="E14" s="38"/>
      <c r="F14" s="38"/>
      <c r="G14" s="39"/>
      <c r="H14" s="40" t="s">
        <v>31</v>
      </c>
      <c r="I14" s="41">
        <v>18203</v>
      </c>
      <c r="J14" s="42">
        <v>20562</v>
      </c>
      <c r="K14" s="42">
        <v>22921</v>
      </c>
      <c r="L14" s="42">
        <v>25280</v>
      </c>
      <c r="M14" s="43"/>
      <c r="P14" s="3"/>
      <c r="Q14" s="3"/>
    </row>
    <row r="15" spans="1:18" ht="15.75" customHeight="1" thickBot="1" x14ac:dyDescent="0.25">
      <c r="A15" s="335"/>
      <c r="B15" s="374"/>
      <c r="C15" s="201"/>
      <c r="D15" s="202"/>
      <c r="E15" s="203"/>
      <c r="F15" s="203"/>
      <c r="G15" s="204"/>
      <c r="H15" s="47" t="s">
        <v>13</v>
      </c>
      <c r="I15" s="48">
        <v>1061</v>
      </c>
      <c r="J15" s="5">
        <v>1061</v>
      </c>
      <c r="K15" s="5">
        <v>1061</v>
      </c>
      <c r="L15" s="5">
        <v>1061</v>
      </c>
      <c r="M15" s="49"/>
    </row>
    <row r="16" spans="1:18" ht="15.75" customHeight="1" thickBot="1" x14ac:dyDescent="0.25">
      <c r="A16" s="335"/>
      <c r="B16" s="374"/>
      <c r="C16" s="427" t="s">
        <v>15</v>
      </c>
      <c r="D16" s="428"/>
      <c r="E16" s="428"/>
      <c r="F16" s="428"/>
      <c r="G16" s="429"/>
      <c r="H16" s="50" t="s">
        <v>14</v>
      </c>
      <c r="I16" s="51">
        <f>I15+I14</f>
        <v>19264</v>
      </c>
      <c r="J16" s="52">
        <f>J15+J14</f>
        <v>21623</v>
      </c>
      <c r="K16" s="52">
        <f>K15+K14</f>
        <v>23982</v>
      </c>
      <c r="L16" s="52">
        <f>L15+L14</f>
        <v>26341</v>
      </c>
      <c r="M16" s="53"/>
    </row>
    <row r="17" spans="1:18" ht="16.5" customHeight="1" thickBot="1" x14ac:dyDescent="0.3">
      <c r="A17" s="335"/>
      <c r="B17" s="374"/>
      <c r="C17" s="54">
        <f>'[1]Уд.опер.-ч+а_ПВР '!AK30</f>
        <v>5</v>
      </c>
      <c r="D17" s="54">
        <f>ROUND($C17*D$12,0)</f>
        <v>0</v>
      </c>
      <c r="E17" s="55">
        <f>ROUND($C17*E$12,0)</f>
        <v>0</v>
      </c>
      <c r="F17" s="55">
        <f>ROUND($C17*F$12,0)</f>
        <v>2</v>
      </c>
      <c r="G17" s="55">
        <f>ROUND($C17*G$12,0)</f>
        <v>3</v>
      </c>
      <c r="H17" s="54" t="s">
        <v>15</v>
      </c>
      <c r="I17" s="54">
        <f>D17</f>
        <v>0</v>
      </c>
      <c r="J17" s="55">
        <f>E17</f>
        <v>0</v>
      </c>
      <c r="K17" s="55">
        <f>F17</f>
        <v>2</v>
      </c>
      <c r="L17" s="55">
        <f>G17</f>
        <v>3</v>
      </c>
      <c r="M17" s="56">
        <f>SUM(I17:L17)</f>
        <v>5</v>
      </c>
    </row>
    <row r="18" spans="1:18" ht="16.5" customHeight="1" thickBot="1" x14ac:dyDescent="0.3">
      <c r="A18" s="335"/>
      <c r="B18" s="374"/>
      <c r="C18" s="331" t="s">
        <v>32</v>
      </c>
      <c r="D18" s="332"/>
      <c r="E18" s="332"/>
      <c r="F18" s="332"/>
      <c r="G18" s="333"/>
      <c r="H18" s="205" t="s">
        <v>33</v>
      </c>
      <c r="I18" s="58">
        <f>(I14*$B$9*$A$9)*I17+(I15*$A$9)*I17+$C$9*I17</f>
        <v>0</v>
      </c>
      <c r="J18" s="59">
        <f>(J14*$B$9*$A$9)*J17+(J15*$A$9)*J17+$C$9*J17</f>
        <v>0</v>
      </c>
      <c r="K18" s="59">
        <f>(K14*$B$9*$A$9)*K17+(K15*$A$9)*K17+$C$9*K17</f>
        <v>0</v>
      </c>
      <c r="L18" s="59">
        <f>(L14*$B$9*$A$9)*L17+(L15*$A$9)*L17+$C$9*L17</f>
        <v>0</v>
      </c>
      <c r="M18" s="60">
        <f>SUM(I18:L18)</f>
        <v>0</v>
      </c>
    </row>
    <row r="19" spans="1:18" ht="29.25" thickBot="1" x14ac:dyDescent="0.3">
      <c r="A19" s="336"/>
      <c r="B19" s="375"/>
      <c r="C19" s="206">
        <f>C21+C22+C23+C24+C25+C26</f>
        <v>5</v>
      </c>
      <c r="D19" s="207">
        <f>D21+D22+D23+D24+D25+D26</f>
        <v>0</v>
      </c>
      <c r="E19" s="168">
        <f>E21+E22+E23+E24+E25+E26</f>
        <v>0</v>
      </c>
      <c r="F19" s="168">
        <f>F21+F22+F23+F24+F25+F26</f>
        <v>1</v>
      </c>
      <c r="G19" s="170">
        <f>G21+G22+G23+G24+G25+G26</f>
        <v>4</v>
      </c>
      <c r="H19" s="208" t="s">
        <v>125</v>
      </c>
      <c r="I19" s="66">
        <f>I18+I20</f>
        <v>0</v>
      </c>
      <c r="J19" s="67">
        <f>J18+J20</f>
        <v>0</v>
      </c>
      <c r="K19" s="67">
        <f>K18+K20</f>
        <v>0</v>
      </c>
      <c r="L19" s="67">
        <f>L18+L20</f>
        <v>0</v>
      </c>
      <c r="M19" s="68">
        <f>SUM(I19:L19)</f>
        <v>0</v>
      </c>
    </row>
    <row r="20" spans="1:18" ht="38.25" customHeight="1" outlineLevel="1" thickBot="1" x14ac:dyDescent="0.3">
      <c r="A20" s="362" t="s">
        <v>35</v>
      </c>
      <c r="B20" s="363"/>
      <c r="C20" s="69" t="s">
        <v>36</v>
      </c>
      <c r="D20" s="464" t="s">
        <v>37</v>
      </c>
      <c r="E20" s="465"/>
      <c r="F20" s="465"/>
      <c r="G20" s="466"/>
      <c r="H20" s="209" t="s">
        <v>126</v>
      </c>
      <c r="I20" s="58">
        <f>I21+I22+I23+I24+I25+I26</f>
        <v>0</v>
      </c>
      <c r="J20" s="210">
        <f>J21+J22+J23+J24+J25+J26</f>
        <v>0</v>
      </c>
      <c r="K20" s="210">
        <f>K21+K22+K23+K24+K25+K26</f>
        <v>0</v>
      </c>
      <c r="L20" s="210">
        <f>L21+L22+L23+L24+L25+L26</f>
        <v>0</v>
      </c>
      <c r="M20" s="60">
        <f>M21+M22+M23+M24+M25+M26</f>
        <v>0</v>
      </c>
    </row>
    <row r="21" spans="1:18" ht="16.5" outlineLevel="1" thickBot="1" x14ac:dyDescent="0.3">
      <c r="A21" s="211">
        <v>1</v>
      </c>
      <c r="B21" s="212" t="s">
        <v>39</v>
      </c>
      <c r="C21" s="213">
        <f>'[1]Уд.опер.-ч+а_ПВР '!AH113</f>
        <v>1</v>
      </c>
      <c r="D21" s="37">
        <f>ROUND($C21*D$12,0)</f>
        <v>0</v>
      </c>
      <c r="E21" s="38">
        <v>0</v>
      </c>
      <c r="F21" s="38">
        <v>0</v>
      </c>
      <c r="G21" s="39">
        <f>ROUND($C21*G$12,0)</f>
        <v>1</v>
      </c>
      <c r="H21" s="295"/>
      <c r="I21" s="202">
        <f>D21*$H$21</f>
        <v>0</v>
      </c>
      <c r="J21" s="203">
        <f>E21*$H$21</f>
        <v>0</v>
      </c>
      <c r="K21" s="203">
        <f>F21*$H$21</f>
        <v>0</v>
      </c>
      <c r="L21" s="203">
        <f>G21*$H$21</f>
        <v>0</v>
      </c>
      <c r="M21" s="204">
        <f t="shared" ref="M21:M26" si="0">SUM(I21:L21)</f>
        <v>0</v>
      </c>
    </row>
    <row r="22" spans="1:18" s="14" customFormat="1" ht="16.5" outlineLevel="1" thickBot="1" x14ac:dyDescent="0.3">
      <c r="A22" s="214">
        <v>2</v>
      </c>
      <c r="B22" s="215" t="s">
        <v>40</v>
      </c>
      <c r="C22" s="216">
        <f>'[1]Уд.опер.-ч+а_ПВР '!AH114</f>
        <v>0</v>
      </c>
      <c r="D22" s="217">
        <v>0</v>
      </c>
      <c r="E22" s="16">
        <v>0</v>
      </c>
      <c r="F22" s="16">
        <v>0</v>
      </c>
      <c r="G22" s="218">
        <v>0</v>
      </c>
      <c r="H22" s="87"/>
      <c r="I22" s="217">
        <f>D22*$H$22</f>
        <v>0</v>
      </c>
      <c r="J22" s="16">
        <f>E22*$H$22</f>
        <v>0</v>
      </c>
      <c r="K22" s="16">
        <f>F22*$H$22</f>
        <v>0</v>
      </c>
      <c r="L22" s="16">
        <f>G22*$H$22</f>
        <v>0</v>
      </c>
      <c r="M22" s="218">
        <f t="shared" si="0"/>
        <v>0</v>
      </c>
      <c r="O22" s="470"/>
      <c r="R22" s="3"/>
    </row>
    <row r="23" spans="1:18" s="14" customFormat="1" ht="15.75" customHeight="1" outlineLevel="1" thickBot="1" x14ac:dyDescent="0.3">
      <c r="A23" s="214">
        <v>3</v>
      </c>
      <c r="B23" s="215" t="s">
        <v>41</v>
      </c>
      <c r="C23" s="216">
        <f>'[1]Уд.опер.-ч+а_ПВР '!AH117</f>
        <v>1</v>
      </c>
      <c r="D23" s="217">
        <f t="shared" ref="D23:F25" si="1">ROUND($C23*D$12,0)</f>
        <v>0</v>
      </c>
      <c r="E23" s="16">
        <f t="shared" si="1"/>
        <v>0</v>
      </c>
      <c r="F23" s="16">
        <f t="shared" si="1"/>
        <v>0</v>
      </c>
      <c r="G23" s="218">
        <f>C23-D23-E23-F23</f>
        <v>1</v>
      </c>
      <c r="H23" s="220"/>
      <c r="I23" s="217">
        <f>D23*$H$23</f>
        <v>0</v>
      </c>
      <c r="J23" s="16">
        <f>E23*$H$23</f>
        <v>0</v>
      </c>
      <c r="K23" s="16">
        <f>F23*$H$23</f>
        <v>0</v>
      </c>
      <c r="L23" s="16">
        <f>G23*$H$23</f>
        <v>0</v>
      </c>
      <c r="M23" s="218">
        <f t="shared" si="0"/>
        <v>0</v>
      </c>
      <c r="O23" s="470"/>
      <c r="R23" s="3"/>
    </row>
    <row r="24" spans="1:18" s="14" customFormat="1" ht="15.75" customHeight="1" outlineLevel="1" thickBot="1" x14ac:dyDescent="0.3">
      <c r="A24" s="214">
        <v>4</v>
      </c>
      <c r="B24" s="215" t="s">
        <v>42</v>
      </c>
      <c r="C24" s="216">
        <f>'[1]Уд.опер.-ч+а_ПВР '!AH118</f>
        <v>1</v>
      </c>
      <c r="D24" s="217">
        <f t="shared" si="1"/>
        <v>0</v>
      </c>
      <c r="E24" s="16">
        <f t="shared" si="1"/>
        <v>0</v>
      </c>
      <c r="F24" s="16">
        <f t="shared" si="1"/>
        <v>0</v>
      </c>
      <c r="G24" s="218">
        <f>C24-D24-E24-F24</f>
        <v>1</v>
      </c>
      <c r="H24" s="220"/>
      <c r="I24" s="217">
        <f>D24*$H$24</f>
        <v>0</v>
      </c>
      <c r="J24" s="16">
        <f>E24*$H$24</f>
        <v>0</v>
      </c>
      <c r="K24" s="16">
        <f>F24*$H$24</f>
        <v>0</v>
      </c>
      <c r="L24" s="16">
        <f>G24*$H$24</f>
        <v>0</v>
      </c>
      <c r="M24" s="218">
        <f t="shared" si="0"/>
        <v>0</v>
      </c>
      <c r="O24" s="470"/>
      <c r="R24" s="3"/>
    </row>
    <row r="25" spans="1:18" s="14" customFormat="1" ht="15.75" customHeight="1" outlineLevel="1" thickBot="1" x14ac:dyDescent="0.3">
      <c r="A25" s="214">
        <v>5</v>
      </c>
      <c r="B25" s="215" t="s">
        <v>43</v>
      </c>
      <c r="C25" s="216">
        <f>'[1]Уд.опер.-ч+а_ПВР '!AH115</f>
        <v>1</v>
      </c>
      <c r="D25" s="217">
        <f t="shared" si="1"/>
        <v>0</v>
      </c>
      <c r="E25" s="16">
        <f t="shared" si="1"/>
        <v>0</v>
      </c>
      <c r="F25" s="16">
        <f t="shared" si="1"/>
        <v>0</v>
      </c>
      <c r="G25" s="218">
        <f>C25-D25-E25-F25</f>
        <v>1</v>
      </c>
      <c r="H25" s="220"/>
      <c r="I25" s="217">
        <f>D25*$H$25</f>
        <v>0</v>
      </c>
      <c r="J25" s="16">
        <f>E25*$H$25</f>
        <v>0</v>
      </c>
      <c r="K25" s="16">
        <f>F25*$H$25</f>
        <v>0</v>
      </c>
      <c r="L25" s="16">
        <f>G25*$H$25</f>
        <v>0</v>
      </c>
      <c r="M25" s="218">
        <f t="shared" si="0"/>
        <v>0</v>
      </c>
      <c r="R25" s="3"/>
    </row>
    <row r="26" spans="1:18" s="14" customFormat="1" ht="15.75" customHeight="1" outlineLevel="1" thickBot="1" x14ac:dyDescent="0.3">
      <c r="A26" s="214">
        <v>6</v>
      </c>
      <c r="B26" s="215" t="s">
        <v>44</v>
      </c>
      <c r="C26" s="216">
        <f>'[1]Уд.опер.-ч+а_ПВР '!AH116</f>
        <v>1</v>
      </c>
      <c r="D26" s="217">
        <f>ROUND($C26*D$12,0)</f>
        <v>0</v>
      </c>
      <c r="E26" s="16">
        <f>ROUND($C26*E$12,0)</f>
        <v>0</v>
      </c>
      <c r="F26" s="16">
        <v>1</v>
      </c>
      <c r="G26" s="218">
        <f>C26-D26-E26-F26</f>
        <v>0</v>
      </c>
      <c r="H26" s="220"/>
      <c r="I26" s="217">
        <f>D26*$H$26</f>
        <v>0</v>
      </c>
      <c r="J26" s="16">
        <f>E26*$H$26</f>
        <v>0</v>
      </c>
      <c r="K26" s="16">
        <f>F26*$H$26</f>
        <v>0</v>
      </c>
      <c r="L26" s="16">
        <f>G26*$H$26</f>
        <v>0</v>
      </c>
      <c r="M26" s="218">
        <f t="shared" si="0"/>
        <v>0</v>
      </c>
      <c r="R26" s="3"/>
    </row>
    <row r="27" spans="1:18" s="14" customFormat="1" ht="15.75" customHeight="1" x14ac:dyDescent="0.2">
      <c r="A27" s="334">
        <v>186</v>
      </c>
      <c r="B27" s="367" t="s">
        <v>45</v>
      </c>
      <c r="C27" s="221"/>
      <c r="D27" s="185"/>
      <c r="E27" s="78"/>
      <c r="F27" s="78"/>
      <c r="G27" s="78"/>
      <c r="H27" s="40" t="s">
        <v>31</v>
      </c>
      <c r="I27" s="41">
        <v>16510</v>
      </c>
      <c r="J27" s="42">
        <v>18409</v>
      </c>
      <c r="K27" s="42">
        <v>20308</v>
      </c>
      <c r="L27" s="42">
        <v>22207</v>
      </c>
      <c r="M27" s="43"/>
      <c r="R27" s="3"/>
    </row>
    <row r="28" spans="1:18" s="14" customFormat="1" ht="15.75" customHeight="1" x14ac:dyDescent="0.2">
      <c r="A28" s="335"/>
      <c r="B28" s="368"/>
      <c r="C28" s="133"/>
      <c r="D28" s="94"/>
      <c r="E28" s="95"/>
      <c r="F28" s="95"/>
      <c r="G28" s="95"/>
      <c r="H28" s="47" t="s">
        <v>13</v>
      </c>
      <c r="I28" s="48">
        <v>1061</v>
      </c>
      <c r="J28" s="5">
        <v>1061</v>
      </c>
      <c r="K28" s="5">
        <v>1061</v>
      </c>
      <c r="L28" s="5">
        <v>1061</v>
      </c>
      <c r="M28" s="49"/>
      <c r="R28" s="3"/>
    </row>
    <row r="29" spans="1:18" s="14" customFormat="1" ht="15.75" customHeight="1" thickBot="1" x14ac:dyDescent="0.25">
      <c r="A29" s="335"/>
      <c r="B29" s="368"/>
      <c r="C29" s="222"/>
      <c r="D29" s="223"/>
      <c r="E29" s="203"/>
      <c r="F29" s="203"/>
      <c r="G29" s="204"/>
      <c r="H29" s="100" t="s">
        <v>14</v>
      </c>
      <c r="I29" s="101">
        <f>I28+I27</f>
        <v>17571</v>
      </c>
      <c r="J29" s="6">
        <f>J28+J27</f>
        <v>19470</v>
      </c>
      <c r="K29" s="6">
        <f>K28+K27</f>
        <v>21369</v>
      </c>
      <c r="L29" s="6">
        <f>L28+L27</f>
        <v>23268</v>
      </c>
      <c r="M29" s="49"/>
      <c r="R29" s="3"/>
    </row>
    <row r="30" spans="1:18" s="14" customFormat="1" ht="15.75" customHeight="1" thickBot="1" x14ac:dyDescent="0.25">
      <c r="A30" s="335"/>
      <c r="B30" s="368"/>
      <c r="C30" s="427" t="s">
        <v>15</v>
      </c>
      <c r="D30" s="428"/>
      <c r="E30" s="428"/>
      <c r="F30" s="428"/>
      <c r="G30" s="429"/>
      <c r="H30" s="102" t="s">
        <v>46</v>
      </c>
      <c r="I30" s="103">
        <v>8242</v>
      </c>
      <c r="J30" s="104">
        <v>9607</v>
      </c>
      <c r="K30" s="104">
        <v>10972</v>
      </c>
      <c r="L30" s="104">
        <v>12337</v>
      </c>
      <c r="M30" s="53"/>
      <c r="R30" s="3"/>
    </row>
    <row r="31" spans="1:18" s="14" customFormat="1" ht="20.25" customHeight="1" thickBot="1" x14ac:dyDescent="0.3">
      <c r="A31" s="335"/>
      <c r="B31" s="368"/>
      <c r="C31" s="111">
        <f>'[1]Уд.опер.-ч+а_ПВР '!AK12</f>
        <v>13</v>
      </c>
      <c r="D31" s="106">
        <f>ROUND($C31*D$12,0)</f>
        <v>0</v>
      </c>
      <c r="E31" s="55">
        <f>ROUND($C31*E$12,0)</f>
        <v>0</v>
      </c>
      <c r="F31" s="55">
        <f>ROUND($C31*F$12,0)</f>
        <v>5</v>
      </c>
      <c r="G31" s="55">
        <f>ROUND($C31*G$12,0)</f>
        <v>8</v>
      </c>
      <c r="H31" s="54" t="s">
        <v>15</v>
      </c>
      <c r="I31" s="54">
        <f>D31</f>
        <v>0</v>
      </c>
      <c r="J31" s="55">
        <f>E31</f>
        <v>0</v>
      </c>
      <c r="K31" s="55">
        <f>F31</f>
        <v>5</v>
      </c>
      <c r="L31" s="55">
        <f>G31</f>
        <v>8</v>
      </c>
      <c r="M31" s="56">
        <f>SUM(I31:L31)</f>
        <v>13</v>
      </c>
      <c r="R31" s="3"/>
    </row>
    <row r="32" spans="1:18" s="14" customFormat="1" ht="15.75" customHeight="1" thickBot="1" x14ac:dyDescent="0.3">
      <c r="A32" s="335"/>
      <c r="B32" s="368"/>
      <c r="C32" s="427" t="s">
        <v>47</v>
      </c>
      <c r="D32" s="428"/>
      <c r="E32" s="428"/>
      <c r="F32" s="428"/>
      <c r="G32" s="429"/>
      <c r="H32" s="224"/>
      <c r="I32" s="225"/>
      <c r="J32" s="160"/>
      <c r="K32" s="160"/>
      <c r="L32" s="160"/>
      <c r="M32" s="161"/>
      <c r="R32" s="3"/>
    </row>
    <row r="33" spans="1:18" s="14" customFormat="1" ht="29.25" thickBot="1" x14ac:dyDescent="0.3">
      <c r="A33" s="335"/>
      <c r="B33" s="368"/>
      <c r="C33" s="111">
        <f>'[1]Уд.опер.-ч+а_ПВР '!AK47</f>
        <v>36</v>
      </c>
      <c r="D33" s="226">
        <f>ROUND($C33*D$12,0)</f>
        <v>0</v>
      </c>
      <c r="E33" s="227">
        <f>ROUND($C33*E$12,0)</f>
        <v>0</v>
      </c>
      <c r="F33" s="227">
        <f>ROUND($C33*F$12,0)</f>
        <v>14</v>
      </c>
      <c r="G33" s="227">
        <f>ROUND($C33*G$12,0)</f>
        <v>22</v>
      </c>
      <c r="H33" s="228" t="s">
        <v>48</v>
      </c>
      <c r="I33" s="229">
        <f>D33</f>
        <v>0</v>
      </c>
      <c r="J33" s="229">
        <f>E33</f>
        <v>0</v>
      </c>
      <c r="K33" s="229">
        <f>F33</f>
        <v>14</v>
      </c>
      <c r="L33" s="229">
        <f>G33</f>
        <v>22</v>
      </c>
      <c r="M33" s="230">
        <f t="shared" ref="M33:M50" si="2">SUM(I33:L33)</f>
        <v>36</v>
      </c>
      <c r="R33" s="3"/>
    </row>
    <row r="34" spans="1:18" s="14" customFormat="1" ht="40.5" customHeight="1" thickBot="1" x14ac:dyDescent="0.3">
      <c r="A34" s="335"/>
      <c r="B34" s="471"/>
      <c r="C34" s="331" t="s">
        <v>32</v>
      </c>
      <c r="D34" s="332"/>
      <c r="E34" s="332"/>
      <c r="F34" s="332"/>
      <c r="G34" s="333"/>
      <c r="H34" s="231" t="s">
        <v>49</v>
      </c>
      <c r="I34" s="59">
        <f>(I27*$B$9*$A$9)*I31+(I28*$A$9)*I31+$C$9*I31+(I30*$B$9*$A$9)*I33</f>
        <v>0</v>
      </c>
      <c r="J34" s="59">
        <f>(J27*$B$9*$A$9)*J31+(J28*$A$9)*J31+$C$9*J31+(J30*$B$9*$A$9)*J33</f>
        <v>0</v>
      </c>
      <c r="K34" s="59">
        <f>(K27*$B$9*$A$9)*K31+(K28*$A$9)*K31+$C$9*K31+(K30*$B$9*$A$9)*K33</f>
        <v>0</v>
      </c>
      <c r="L34" s="59">
        <f>(L27*$B$9*$A$9)*L31+(L28*$A$9)*L31+$C$9*L31+(L30*$B$9*$A$9)*L33</f>
        <v>0</v>
      </c>
      <c r="M34" s="60">
        <f t="shared" si="2"/>
        <v>0</v>
      </c>
      <c r="R34" s="3"/>
    </row>
    <row r="35" spans="1:18" s="14" customFormat="1" ht="43.5" thickBot="1" x14ac:dyDescent="0.3">
      <c r="A35" s="336"/>
      <c r="B35" s="472"/>
      <c r="C35" s="232">
        <f>C37+C38+C39+C40+C41+C42+C43+C44+C45</f>
        <v>36</v>
      </c>
      <c r="D35" s="118">
        <f>D37+D38+D39+D40+D41+D42+D43+D44+D45</f>
        <v>0</v>
      </c>
      <c r="E35" s="63">
        <f>E37+E38+E39+E40+E41+E42+E43+E44+E45</f>
        <v>0</v>
      </c>
      <c r="F35" s="63">
        <f>F37+F38+F39+F40+F41+F42+F43+F44+F45</f>
        <v>13</v>
      </c>
      <c r="G35" s="64">
        <f>G37+G38+G39+G40+G41+G42+G43+G44+G45</f>
        <v>23</v>
      </c>
      <c r="H35" s="233" t="s">
        <v>50</v>
      </c>
      <c r="I35" s="120">
        <f>I34+I36</f>
        <v>0</v>
      </c>
      <c r="J35" s="121">
        <f>J34+J36</f>
        <v>0</v>
      </c>
      <c r="K35" s="121">
        <f>K34+K36</f>
        <v>0</v>
      </c>
      <c r="L35" s="121">
        <f>L34+L36</f>
        <v>0</v>
      </c>
      <c r="M35" s="68">
        <f t="shared" si="2"/>
        <v>0</v>
      </c>
      <c r="R35" s="3"/>
    </row>
    <row r="36" spans="1:18" s="14" customFormat="1" ht="38.25" customHeight="1" outlineLevel="1" thickBot="1" x14ac:dyDescent="0.3">
      <c r="A36" s="438" t="s">
        <v>51</v>
      </c>
      <c r="B36" s="384"/>
      <c r="C36" s="234" t="s">
        <v>36</v>
      </c>
      <c r="D36" s="482" t="s">
        <v>52</v>
      </c>
      <c r="E36" s="476"/>
      <c r="F36" s="476"/>
      <c r="G36" s="477"/>
      <c r="H36" s="235" t="s">
        <v>85</v>
      </c>
      <c r="I36" s="71">
        <f>I37+I38+I39+I40+I41+I42+I43+I44+I45</f>
        <v>0</v>
      </c>
      <c r="J36" s="123">
        <f>J37+J38+J39+J40+J41+J42+J43+J44+J45</f>
        <v>0</v>
      </c>
      <c r="K36" s="123">
        <f>K37+K38+K39+K40+K41+K42+K43+K44+K45</f>
        <v>0</v>
      </c>
      <c r="L36" s="123">
        <f>L37+L38+L39+L40+L41+L42+L43+L44+L45</f>
        <v>0</v>
      </c>
      <c r="M36" s="73">
        <f t="shared" si="2"/>
        <v>0</v>
      </c>
      <c r="R36" s="3"/>
    </row>
    <row r="37" spans="1:18" s="14" customFormat="1" ht="16.5" outlineLevel="1" thickBot="1" x14ac:dyDescent="0.3">
      <c r="A37" s="74">
        <v>1</v>
      </c>
      <c r="B37" s="236" t="s">
        <v>54</v>
      </c>
      <c r="C37" s="237">
        <f>'[1]Уд.опер.-ч+а_ПВР '!AH108</f>
        <v>6</v>
      </c>
      <c r="D37" s="238">
        <f t="shared" ref="D37:G45" si="3">ROUND($C37*D$12,0)</f>
        <v>0</v>
      </c>
      <c r="E37" s="239">
        <f t="shared" si="3"/>
        <v>0</v>
      </c>
      <c r="F37" s="239">
        <f t="shared" si="3"/>
        <v>2</v>
      </c>
      <c r="G37" s="240">
        <f t="shared" si="3"/>
        <v>4</v>
      </c>
      <c r="H37" s="125"/>
      <c r="I37" s="37">
        <f>D37*$H$37</f>
        <v>0</v>
      </c>
      <c r="J37" s="38">
        <f>E37*$H$37</f>
        <v>0</v>
      </c>
      <c r="K37" s="38">
        <f>F37*$H$37</f>
        <v>0</v>
      </c>
      <c r="L37" s="38">
        <f>G37*$H$37</f>
        <v>0</v>
      </c>
      <c r="M37" s="39">
        <f t="shared" si="2"/>
        <v>0</v>
      </c>
      <c r="R37" s="3"/>
    </row>
    <row r="38" spans="1:18" s="14" customFormat="1" ht="16.5" outlineLevel="1" thickBot="1" x14ac:dyDescent="0.3">
      <c r="A38" s="81">
        <v>2</v>
      </c>
      <c r="B38" s="241" t="s">
        <v>55</v>
      </c>
      <c r="C38" s="242">
        <f>'[1]Уд.опер.-ч+а_ПВР '!AH109</f>
        <v>5</v>
      </c>
      <c r="D38" s="243">
        <f t="shared" si="3"/>
        <v>0</v>
      </c>
      <c r="E38" s="244">
        <f t="shared" si="3"/>
        <v>0</v>
      </c>
      <c r="F38" s="244">
        <f t="shared" si="3"/>
        <v>2</v>
      </c>
      <c r="G38" s="245">
        <f t="shared" si="3"/>
        <v>3</v>
      </c>
      <c r="H38" s="127"/>
      <c r="I38" s="217">
        <f>D38*$H$38</f>
        <v>0</v>
      </c>
      <c r="J38" s="16">
        <f>E38*$H$38</f>
        <v>0</v>
      </c>
      <c r="K38" s="16">
        <f>F38*$H$38</f>
        <v>0</v>
      </c>
      <c r="L38" s="16">
        <f>G38*$H$38</f>
        <v>0</v>
      </c>
      <c r="M38" s="218">
        <f t="shared" si="2"/>
        <v>0</v>
      </c>
      <c r="R38" s="3"/>
    </row>
    <row r="39" spans="1:18" s="14" customFormat="1" ht="16.5" outlineLevel="1" thickBot="1" x14ac:dyDescent="0.3">
      <c r="A39" s="81">
        <v>3</v>
      </c>
      <c r="B39" s="241" t="s">
        <v>56</v>
      </c>
      <c r="C39" s="242">
        <f>'[1]Уд.опер.-ч+а_ПВР '!AH110</f>
        <v>4</v>
      </c>
      <c r="D39" s="243">
        <f t="shared" si="3"/>
        <v>0</v>
      </c>
      <c r="E39" s="244">
        <f t="shared" si="3"/>
        <v>0</v>
      </c>
      <c r="F39" s="244">
        <f t="shared" si="3"/>
        <v>2</v>
      </c>
      <c r="G39" s="245">
        <f t="shared" si="3"/>
        <v>2</v>
      </c>
      <c r="H39" s="128"/>
      <c r="I39" s="217">
        <f>D39*$H$39</f>
        <v>0</v>
      </c>
      <c r="J39" s="16">
        <f>E39*$H$39</f>
        <v>0</v>
      </c>
      <c r="K39" s="16">
        <f>F39*$H$39</f>
        <v>0</v>
      </c>
      <c r="L39" s="16">
        <f>G39*$H$39</f>
        <v>0</v>
      </c>
      <c r="M39" s="218">
        <f t="shared" si="2"/>
        <v>0</v>
      </c>
      <c r="R39" s="3"/>
    </row>
    <row r="40" spans="1:18" s="14" customFormat="1" ht="16.5" outlineLevel="1" thickBot="1" x14ac:dyDescent="0.3">
      <c r="A40" s="81">
        <v>4</v>
      </c>
      <c r="B40" s="241" t="s">
        <v>57</v>
      </c>
      <c r="C40" s="242">
        <f>'[1]Уд.опер.-ч+а_ПВР '!AH111</f>
        <v>6</v>
      </c>
      <c r="D40" s="243">
        <f t="shared" si="3"/>
        <v>0</v>
      </c>
      <c r="E40" s="244">
        <f t="shared" si="3"/>
        <v>0</v>
      </c>
      <c r="F40" s="244">
        <f t="shared" si="3"/>
        <v>2</v>
      </c>
      <c r="G40" s="245">
        <f t="shared" si="3"/>
        <v>4</v>
      </c>
      <c r="H40" s="128"/>
      <c r="I40" s="217">
        <f>D40*$H$40</f>
        <v>0</v>
      </c>
      <c r="J40" s="16">
        <f>E40*$H$40</f>
        <v>0</v>
      </c>
      <c r="K40" s="16">
        <f>F40*$H$40</f>
        <v>0</v>
      </c>
      <c r="L40" s="16">
        <f>G40*$H$40</f>
        <v>0</v>
      </c>
      <c r="M40" s="218">
        <f t="shared" si="2"/>
        <v>0</v>
      </c>
      <c r="R40" s="3"/>
    </row>
    <row r="41" spans="1:18" s="14" customFormat="1" ht="16.5" outlineLevel="1" thickBot="1" x14ac:dyDescent="0.3">
      <c r="A41" s="81">
        <v>5</v>
      </c>
      <c r="B41" s="241" t="s">
        <v>58</v>
      </c>
      <c r="C41" s="242">
        <f>'[1]Уд.опер.-ч+а_ПВР '!AH112</f>
        <v>3</v>
      </c>
      <c r="D41" s="243">
        <f t="shared" si="3"/>
        <v>0</v>
      </c>
      <c r="E41" s="244">
        <f t="shared" si="3"/>
        <v>0</v>
      </c>
      <c r="F41" s="244">
        <f t="shared" si="3"/>
        <v>1</v>
      </c>
      <c r="G41" s="245">
        <f t="shared" si="3"/>
        <v>2</v>
      </c>
      <c r="H41" s="128"/>
      <c r="I41" s="217">
        <f>D41*$H$41</f>
        <v>0</v>
      </c>
      <c r="J41" s="16">
        <f>E41*$H$41</f>
        <v>0</v>
      </c>
      <c r="K41" s="16">
        <f>F41*$H$41</f>
        <v>0</v>
      </c>
      <c r="L41" s="16">
        <f>G41*$H$41</f>
        <v>0</v>
      </c>
      <c r="M41" s="218">
        <f t="shared" si="2"/>
        <v>0</v>
      </c>
      <c r="R41" s="3"/>
    </row>
    <row r="42" spans="1:18" s="14" customFormat="1" ht="16.5" outlineLevel="1" thickBot="1" x14ac:dyDescent="0.3">
      <c r="A42" s="81">
        <v>6</v>
      </c>
      <c r="B42" s="241" t="s">
        <v>59</v>
      </c>
      <c r="C42" s="242">
        <f>'[1]Уд.опер.-ч+а_ПВР '!AH81</f>
        <v>3</v>
      </c>
      <c r="D42" s="243">
        <f t="shared" si="3"/>
        <v>0</v>
      </c>
      <c r="E42" s="244">
        <f t="shared" si="3"/>
        <v>0</v>
      </c>
      <c r="F42" s="244">
        <f t="shared" si="3"/>
        <v>1</v>
      </c>
      <c r="G42" s="245">
        <f t="shared" si="3"/>
        <v>2</v>
      </c>
      <c r="H42" s="128"/>
      <c r="I42" s="217">
        <f>D42*$H$42</f>
        <v>0</v>
      </c>
      <c r="J42" s="16">
        <f>E42*$H$42</f>
        <v>0</v>
      </c>
      <c r="K42" s="16">
        <f>F42*$H$42</f>
        <v>0</v>
      </c>
      <c r="L42" s="16">
        <f>G42*$H$42</f>
        <v>0</v>
      </c>
      <c r="M42" s="218">
        <f t="shared" si="2"/>
        <v>0</v>
      </c>
      <c r="R42" s="3"/>
    </row>
    <row r="43" spans="1:18" s="14" customFormat="1" ht="16.5" outlineLevel="1" thickBot="1" x14ac:dyDescent="0.3">
      <c r="A43" s="81">
        <v>7</v>
      </c>
      <c r="B43" s="241" t="s">
        <v>60</v>
      </c>
      <c r="C43" s="242">
        <f>'[1]Уд.опер.-ч+а_ПВР '!AH82</f>
        <v>3</v>
      </c>
      <c r="D43" s="243">
        <f t="shared" si="3"/>
        <v>0</v>
      </c>
      <c r="E43" s="244">
        <f t="shared" si="3"/>
        <v>0</v>
      </c>
      <c r="F43" s="244">
        <f t="shared" si="3"/>
        <v>1</v>
      </c>
      <c r="G43" s="245">
        <f t="shared" si="3"/>
        <v>2</v>
      </c>
      <c r="H43" s="128"/>
      <c r="I43" s="217">
        <f>D43*$H$43</f>
        <v>0</v>
      </c>
      <c r="J43" s="16">
        <f>E43*$H$43</f>
        <v>0</v>
      </c>
      <c r="K43" s="16">
        <f>F43*$H$43</f>
        <v>0</v>
      </c>
      <c r="L43" s="16">
        <f>G43*$H$43</f>
        <v>0</v>
      </c>
      <c r="M43" s="218">
        <f t="shared" si="2"/>
        <v>0</v>
      </c>
      <c r="R43" s="3"/>
    </row>
    <row r="44" spans="1:18" s="14" customFormat="1" ht="16.5" outlineLevel="1" thickBot="1" x14ac:dyDescent="0.3">
      <c r="A44" s="81">
        <v>8</v>
      </c>
      <c r="B44" s="241" t="s">
        <v>61</v>
      </c>
      <c r="C44" s="242">
        <f>'[1]Уд.опер.-ч+а_ПВР '!V83</f>
        <v>3</v>
      </c>
      <c r="D44" s="243">
        <f t="shared" si="3"/>
        <v>0</v>
      </c>
      <c r="E44" s="244">
        <f t="shared" si="3"/>
        <v>0</v>
      </c>
      <c r="F44" s="244">
        <f t="shared" si="3"/>
        <v>1</v>
      </c>
      <c r="G44" s="245">
        <f t="shared" si="3"/>
        <v>2</v>
      </c>
      <c r="H44" s="128"/>
      <c r="I44" s="217">
        <f>D44*$H$44</f>
        <v>0</v>
      </c>
      <c r="J44" s="16">
        <f>E44*$H$44</f>
        <v>0</v>
      </c>
      <c r="K44" s="16">
        <f>F44*$H$44</f>
        <v>0</v>
      </c>
      <c r="L44" s="16">
        <f>G44*$H$44</f>
        <v>0</v>
      </c>
      <c r="M44" s="218">
        <f t="shared" si="2"/>
        <v>0</v>
      </c>
      <c r="R44" s="3"/>
    </row>
    <row r="45" spans="1:18" s="14" customFormat="1" ht="16.5" outlineLevel="1" thickBot="1" x14ac:dyDescent="0.3">
      <c r="A45" s="153">
        <v>9</v>
      </c>
      <c r="B45" s="296" t="s">
        <v>62</v>
      </c>
      <c r="C45" s="247">
        <f>'[1]Уд.опер.-ч+а_ПВР '!V84</f>
        <v>3</v>
      </c>
      <c r="D45" s="264">
        <f t="shared" si="3"/>
        <v>0</v>
      </c>
      <c r="E45" s="265">
        <f t="shared" si="3"/>
        <v>0</v>
      </c>
      <c r="F45" s="265">
        <f t="shared" si="3"/>
        <v>1</v>
      </c>
      <c r="G45" s="266">
        <f t="shared" si="3"/>
        <v>2</v>
      </c>
      <c r="H45" s="128"/>
      <c r="I45" s="248">
        <f>D45*$H$45</f>
        <v>0</v>
      </c>
      <c r="J45" s="249">
        <f>E45*$H$45</f>
        <v>0</v>
      </c>
      <c r="K45" s="249">
        <f>F45*$H$45</f>
        <v>0</v>
      </c>
      <c r="L45" s="249">
        <f>G45*$H$45</f>
        <v>0</v>
      </c>
      <c r="M45" s="250">
        <f t="shared" si="2"/>
        <v>0</v>
      </c>
      <c r="R45" s="3"/>
    </row>
    <row r="46" spans="1:18" s="14" customFormat="1" ht="15.75" customHeight="1" x14ac:dyDescent="0.2">
      <c r="A46" s="443">
        <v>189</v>
      </c>
      <c r="B46" s="416" t="s">
        <v>83</v>
      </c>
      <c r="C46" s="297"/>
      <c r="D46" s="38"/>
      <c r="E46" s="38"/>
      <c r="F46" s="38"/>
      <c r="G46" s="39"/>
      <c r="H46" s="268" t="s">
        <v>31</v>
      </c>
      <c r="I46" s="132">
        <v>17536</v>
      </c>
      <c r="J46" s="20">
        <v>19736</v>
      </c>
      <c r="K46" s="20">
        <v>21936</v>
      </c>
      <c r="L46" s="20">
        <v>24136</v>
      </c>
      <c r="M46" s="97">
        <f t="shared" si="2"/>
        <v>83344</v>
      </c>
      <c r="R46" s="3"/>
    </row>
    <row r="47" spans="1:18" s="14" customFormat="1" ht="15.75" customHeight="1" x14ac:dyDescent="0.2">
      <c r="A47" s="443"/>
      <c r="B47" s="416"/>
      <c r="C47" s="269"/>
      <c r="D47" s="203"/>
      <c r="E47" s="203"/>
      <c r="F47" s="203"/>
      <c r="G47" s="204"/>
      <c r="H47" s="134" t="s">
        <v>13</v>
      </c>
      <c r="I47" s="135">
        <v>1061</v>
      </c>
      <c r="J47" s="5">
        <v>1061</v>
      </c>
      <c r="K47" s="5">
        <v>1061</v>
      </c>
      <c r="L47" s="5">
        <v>1061</v>
      </c>
      <c r="M47" s="49">
        <f t="shared" si="2"/>
        <v>4244</v>
      </c>
      <c r="R47" s="3"/>
    </row>
    <row r="48" spans="1:18" s="14" customFormat="1" ht="15.75" customHeight="1" thickBot="1" x14ac:dyDescent="0.25">
      <c r="A48" s="443"/>
      <c r="B48" s="416"/>
      <c r="C48" s="269"/>
      <c r="D48" s="203"/>
      <c r="E48" s="203"/>
      <c r="F48" s="203"/>
      <c r="G48" s="204"/>
      <c r="H48" s="137" t="s">
        <v>14</v>
      </c>
      <c r="I48" s="138">
        <f>I47+I46</f>
        <v>18597</v>
      </c>
      <c r="J48" s="6">
        <f>J47+J46</f>
        <v>20797</v>
      </c>
      <c r="K48" s="6">
        <f>K47+K46</f>
        <v>22997</v>
      </c>
      <c r="L48" s="6">
        <f>L47+L46</f>
        <v>25197</v>
      </c>
      <c r="M48" s="49">
        <f t="shared" si="2"/>
        <v>87588</v>
      </c>
      <c r="R48" s="3"/>
    </row>
    <row r="49" spans="1:18" s="14" customFormat="1" ht="15.75" customHeight="1" thickBot="1" x14ac:dyDescent="0.25">
      <c r="A49" s="443"/>
      <c r="B49" s="416"/>
      <c r="C49" s="427" t="s">
        <v>15</v>
      </c>
      <c r="D49" s="428"/>
      <c r="E49" s="428"/>
      <c r="F49" s="428"/>
      <c r="G49" s="429"/>
      <c r="H49" s="139" t="s">
        <v>46</v>
      </c>
      <c r="I49" s="140">
        <v>4304</v>
      </c>
      <c r="J49" s="104">
        <v>4931</v>
      </c>
      <c r="K49" s="104">
        <v>5558</v>
      </c>
      <c r="L49" s="104">
        <v>6185</v>
      </c>
      <c r="M49" s="53">
        <f t="shared" si="2"/>
        <v>20978</v>
      </c>
      <c r="R49" s="3"/>
    </row>
    <row r="50" spans="1:18" s="14" customFormat="1" ht="16.5" customHeight="1" thickBot="1" x14ac:dyDescent="0.3">
      <c r="A50" s="443"/>
      <c r="B50" s="416"/>
      <c r="C50" s="54">
        <f>'[1]Уд.опер.-ч+а_ПВР '!AK24</f>
        <v>45</v>
      </c>
      <c r="D50" s="55">
        <f>ROUND($C50*D$12,0)</f>
        <v>0</v>
      </c>
      <c r="E50" s="55">
        <f>ROUND($C50*E$12,0)</f>
        <v>0</v>
      </c>
      <c r="F50" s="55">
        <f>ROUND($C50*F$12,0)</f>
        <v>18</v>
      </c>
      <c r="G50" s="56">
        <f>C50-D50-E50-F50</f>
        <v>27</v>
      </c>
      <c r="H50" s="111" t="s">
        <v>15</v>
      </c>
      <c r="I50" s="106">
        <f>D50</f>
        <v>0</v>
      </c>
      <c r="J50" s="55">
        <f t="shared" ref="J50:L52" si="4">E50</f>
        <v>0</v>
      </c>
      <c r="K50" s="55">
        <f t="shared" si="4"/>
        <v>18</v>
      </c>
      <c r="L50" s="55">
        <f t="shared" si="4"/>
        <v>27</v>
      </c>
      <c r="M50" s="56">
        <f t="shared" si="2"/>
        <v>45</v>
      </c>
      <c r="R50" s="3"/>
    </row>
    <row r="51" spans="1:18" s="14" customFormat="1" ht="25.5" customHeight="1" thickBot="1" x14ac:dyDescent="0.3">
      <c r="A51" s="443"/>
      <c r="B51" s="416"/>
      <c r="C51" s="427" t="s">
        <v>47</v>
      </c>
      <c r="D51" s="428"/>
      <c r="E51" s="428"/>
      <c r="F51" s="428"/>
      <c r="G51" s="429"/>
      <c r="H51" s="224"/>
      <c r="I51" s="225"/>
      <c r="J51" s="160"/>
      <c r="K51" s="160"/>
      <c r="L51" s="160"/>
      <c r="M51" s="161"/>
      <c r="R51" s="3"/>
    </row>
    <row r="52" spans="1:18" ht="30.75" thickBot="1" x14ac:dyDescent="0.3">
      <c r="A52" s="443"/>
      <c r="B52" s="416"/>
      <c r="C52" s="111">
        <f>'[1]Уд.опер.-ч+а_ПВР '!AK59</f>
        <v>101</v>
      </c>
      <c r="D52" s="106">
        <f>ROUND($C52*D$12,0)</f>
        <v>0</v>
      </c>
      <c r="E52" s="112">
        <f>ROUND($C52*E$12,0)</f>
        <v>0</v>
      </c>
      <c r="F52" s="112">
        <f>ROUND($C52*F$12,0)</f>
        <v>40</v>
      </c>
      <c r="G52" s="162">
        <f>C52-D52-E52-F52</f>
        <v>61</v>
      </c>
      <c r="H52" s="276" t="s">
        <v>48</v>
      </c>
      <c r="I52" s="298">
        <f>D52</f>
        <v>0</v>
      </c>
      <c r="J52" s="278">
        <f t="shared" si="4"/>
        <v>0</v>
      </c>
      <c r="K52" s="278">
        <f t="shared" si="4"/>
        <v>40</v>
      </c>
      <c r="L52" s="278">
        <f t="shared" si="4"/>
        <v>61</v>
      </c>
      <c r="M52" s="279">
        <f t="shared" ref="M52:M68" si="5">SUM(I52:L52)</f>
        <v>101</v>
      </c>
      <c r="R52" s="11"/>
    </row>
    <row r="53" spans="1:18" ht="32.25" customHeight="1" thickBot="1" x14ac:dyDescent="0.3">
      <c r="A53" s="443"/>
      <c r="B53" s="416"/>
      <c r="C53" s="331" t="s">
        <v>32</v>
      </c>
      <c r="D53" s="332"/>
      <c r="E53" s="332"/>
      <c r="F53" s="332"/>
      <c r="G53" s="333"/>
      <c r="H53" s="280" t="s">
        <v>8</v>
      </c>
      <c r="I53" s="165">
        <f>(I46*$B$9*$A$9)*I50+(I47*$A$9)*I50+$C$9*I50+(I49*$B$9*$A$9)*I52</f>
        <v>0</v>
      </c>
      <c r="J53" s="166">
        <f>(J46*$B$9*$A$9)*J50+(J47*$A$9)*J50+$C$9*J50+(J49*$B$9*$A$9)*J52</f>
        <v>0</v>
      </c>
      <c r="K53" s="166">
        <f>(K46*$B$9*$A$9)*K50+(K47*$A$9)*K50+$C$9*K50+(K49*$B$9*$A$9)*K52</f>
        <v>0</v>
      </c>
      <c r="L53" s="166">
        <f>(L46*$B$9*$A$9)*L50+(L47*$A$9)*L50+$C$9*L50+(L49*$B$9*$A$9)*L52</f>
        <v>0</v>
      </c>
      <c r="M53" s="167">
        <f t="shared" si="5"/>
        <v>0</v>
      </c>
      <c r="R53" s="11"/>
    </row>
    <row r="54" spans="1:18" ht="29.25" thickBot="1" x14ac:dyDescent="0.3">
      <c r="A54" s="438"/>
      <c r="B54" s="417"/>
      <c r="C54" s="144">
        <f>C56+C57+C58+C59+C60+C61+C62+C63</f>
        <v>2990</v>
      </c>
      <c r="D54" s="281">
        <f>D56+D57+D58+D59+D60+D61+D62+D63</f>
        <v>0</v>
      </c>
      <c r="E54" s="168">
        <f>E56+E57+E58+E59+E60+E61+E62+E63</f>
        <v>0</v>
      </c>
      <c r="F54" s="168">
        <f>F56+F57+F58+F59+F60+F61+F62+F63</f>
        <v>1196</v>
      </c>
      <c r="G54" s="170">
        <f>G56+G57+G58+G59+G60+G61+G62+G63</f>
        <v>1794</v>
      </c>
      <c r="H54" s="282" t="s">
        <v>130</v>
      </c>
      <c r="I54" s="120">
        <f>I53+I55</f>
        <v>0</v>
      </c>
      <c r="J54" s="121">
        <f>J53+J55</f>
        <v>0</v>
      </c>
      <c r="K54" s="121">
        <f>K53+K55</f>
        <v>0</v>
      </c>
      <c r="L54" s="121">
        <f>L53+L55</f>
        <v>0</v>
      </c>
      <c r="M54" s="68">
        <f t="shared" si="5"/>
        <v>0</v>
      </c>
      <c r="R54" s="11"/>
    </row>
    <row r="55" spans="1:18" ht="35.25" customHeight="1" outlineLevel="1" thickBot="1" x14ac:dyDescent="0.3">
      <c r="A55" s="443" t="s">
        <v>51</v>
      </c>
      <c r="B55" s="381"/>
      <c r="C55" s="283" t="s">
        <v>134</v>
      </c>
      <c r="D55" s="476" t="s">
        <v>52</v>
      </c>
      <c r="E55" s="476"/>
      <c r="F55" s="476"/>
      <c r="G55" s="477"/>
      <c r="H55" s="284" t="s">
        <v>85</v>
      </c>
      <c r="I55" s="210">
        <f>I56+I57+I58+I59+I60+I61+I62+I63</f>
        <v>0</v>
      </c>
      <c r="J55" s="59">
        <f>J56+J57+J58+J59+J60+J61+J62+J63</f>
        <v>0</v>
      </c>
      <c r="K55" s="59">
        <f>K56+K57+K58+K59+K60+K61+K62+K63</f>
        <v>0</v>
      </c>
      <c r="L55" s="59">
        <f>L56+L57+L58+L59+L60+L61+L62+L63</f>
        <v>0</v>
      </c>
      <c r="M55" s="60">
        <f t="shared" si="5"/>
        <v>0</v>
      </c>
      <c r="R55" s="28"/>
    </row>
    <row r="56" spans="1:18" ht="16.5" outlineLevel="1" thickBot="1" x14ac:dyDescent="0.3">
      <c r="A56" s="211">
        <v>1</v>
      </c>
      <c r="B56" s="212" t="s">
        <v>86</v>
      </c>
      <c r="C56" s="285">
        <f>'[1]Уд.опер.-ч+а_ПВР '!AH71</f>
        <v>500</v>
      </c>
      <c r="D56" s="238">
        <f t="shared" ref="D56:F63" si="6">ROUND($C56*D$12,0)</f>
        <v>0</v>
      </c>
      <c r="E56" s="239">
        <f t="shared" si="6"/>
        <v>0</v>
      </c>
      <c r="F56" s="239">
        <f t="shared" si="6"/>
        <v>200</v>
      </c>
      <c r="G56" s="240">
        <f t="shared" ref="G56:G63" si="7">C56-D56-E56-F56</f>
        <v>300</v>
      </c>
      <c r="H56" s="286"/>
      <c r="I56" s="217">
        <f>D56*$H$56</f>
        <v>0</v>
      </c>
      <c r="J56" s="16">
        <f>E56*$H$56</f>
        <v>0</v>
      </c>
      <c r="K56" s="16">
        <f>F56*$H$56</f>
        <v>0</v>
      </c>
      <c r="L56" s="16">
        <f>G56*$H$56</f>
        <v>0</v>
      </c>
      <c r="M56" s="218">
        <f t="shared" si="5"/>
        <v>0</v>
      </c>
    </row>
    <row r="57" spans="1:18" ht="16.5" outlineLevel="1" thickBot="1" x14ac:dyDescent="0.3">
      <c r="A57" s="214">
        <v>2</v>
      </c>
      <c r="B57" s="215" t="s">
        <v>90</v>
      </c>
      <c r="C57" s="287">
        <f>'[1]Уд.опер.-ч+а_ПВР '!AH75</f>
        <v>350</v>
      </c>
      <c r="D57" s="243">
        <f t="shared" si="6"/>
        <v>0</v>
      </c>
      <c r="E57" s="244">
        <f t="shared" si="6"/>
        <v>0</v>
      </c>
      <c r="F57" s="244">
        <f t="shared" si="6"/>
        <v>140</v>
      </c>
      <c r="G57" s="245">
        <f t="shared" si="7"/>
        <v>210</v>
      </c>
      <c r="H57" s="286"/>
      <c r="I57" s="217">
        <f>D57*$H$57</f>
        <v>0</v>
      </c>
      <c r="J57" s="16">
        <f>E57*$H$57</f>
        <v>0</v>
      </c>
      <c r="K57" s="16">
        <f>F57*$H$57</f>
        <v>0</v>
      </c>
      <c r="L57" s="16">
        <f>G57*$H$57</f>
        <v>0</v>
      </c>
      <c r="M57" s="218">
        <f t="shared" si="5"/>
        <v>0</v>
      </c>
    </row>
    <row r="58" spans="1:18" ht="16.5" outlineLevel="1" thickBot="1" x14ac:dyDescent="0.3">
      <c r="A58" s="214">
        <v>3</v>
      </c>
      <c r="B58" s="215" t="s">
        <v>95</v>
      </c>
      <c r="C58" s="287">
        <f>'[1]Уд.опер.-ч+а_ПВР '!AH86</f>
        <v>500</v>
      </c>
      <c r="D58" s="243">
        <f t="shared" si="6"/>
        <v>0</v>
      </c>
      <c r="E58" s="244">
        <f t="shared" si="6"/>
        <v>0</v>
      </c>
      <c r="F58" s="244">
        <f t="shared" si="6"/>
        <v>200</v>
      </c>
      <c r="G58" s="245">
        <f t="shared" si="7"/>
        <v>300</v>
      </c>
      <c r="H58" s="286"/>
      <c r="I58" s="217">
        <f>D58*$H$58</f>
        <v>0</v>
      </c>
      <c r="J58" s="16">
        <f>E58*$H$58</f>
        <v>0</v>
      </c>
      <c r="K58" s="16">
        <f>F58*$H$58</f>
        <v>0</v>
      </c>
      <c r="L58" s="16">
        <f>G58*$H$58</f>
        <v>0</v>
      </c>
      <c r="M58" s="218">
        <f t="shared" si="5"/>
        <v>0</v>
      </c>
    </row>
    <row r="59" spans="1:18" ht="16.5" outlineLevel="1" thickBot="1" x14ac:dyDescent="0.3">
      <c r="A59" s="214">
        <v>4</v>
      </c>
      <c r="B59" s="215" t="s">
        <v>96</v>
      </c>
      <c r="C59" s="287">
        <f>'[1]Уд.опер.-ч+а_ПВР '!AH87</f>
        <v>500</v>
      </c>
      <c r="D59" s="243">
        <f t="shared" si="6"/>
        <v>0</v>
      </c>
      <c r="E59" s="244">
        <f t="shared" si="6"/>
        <v>0</v>
      </c>
      <c r="F59" s="244">
        <f t="shared" si="6"/>
        <v>200</v>
      </c>
      <c r="G59" s="245">
        <f t="shared" si="7"/>
        <v>300</v>
      </c>
      <c r="H59" s="286"/>
      <c r="I59" s="217">
        <f>D59*$H$59</f>
        <v>0</v>
      </c>
      <c r="J59" s="16">
        <f>E59*$H$59</f>
        <v>0</v>
      </c>
      <c r="K59" s="16">
        <f>F59*$H$59</f>
        <v>0</v>
      </c>
      <c r="L59" s="16">
        <f>G59*$H$59</f>
        <v>0</v>
      </c>
      <c r="M59" s="218">
        <f t="shared" si="5"/>
        <v>0</v>
      </c>
    </row>
    <row r="60" spans="1:18" ht="16.5" outlineLevel="1" thickBot="1" x14ac:dyDescent="0.3">
      <c r="A60" s="214">
        <v>5</v>
      </c>
      <c r="B60" s="215" t="s">
        <v>99</v>
      </c>
      <c r="C60" s="287">
        <f>'[1]Уд.опер.-ч+а_ПВР '!AH95</f>
        <v>500</v>
      </c>
      <c r="D60" s="243">
        <f t="shared" si="6"/>
        <v>0</v>
      </c>
      <c r="E60" s="244">
        <f t="shared" si="6"/>
        <v>0</v>
      </c>
      <c r="F60" s="244">
        <f t="shared" si="6"/>
        <v>200</v>
      </c>
      <c r="G60" s="245">
        <f t="shared" si="7"/>
        <v>300</v>
      </c>
      <c r="H60" s="286"/>
      <c r="I60" s="217">
        <f>D60*$H$60</f>
        <v>0</v>
      </c>
      <c r="J60" s="16">
        <f>E60*$H$60</f>
        <v>0</v>
      </c>
      <c r="K60" s="16">
        <f>F60*$H$60</f>
        <v>0</v>
      </c>
      <c r="L60" s="16">
        <f>G60*$H$60</f>
        <v>0</v>
      </c>
      <c r="M60" s="218">
        <f t="shared" si="5"/>
        <v>0</v>
      </c>
    </row>
    <row r="61" spans="1:18" ht="16.5" outlineLevel="1" thickBot="1" x14ac:dyDescent="0.3">
      <c r="A61" s="214">
        <v>6</v>
      </c>
      <c r="B61" s="215" t="s">
        <v>100</v>
      </c>
      <c r="C61" s="287">
        <f>'[1]Уд.опер.-ч+а_ПВР '!AH97</f>
        <v>100</v>
      </c>
      <c r="D61" s="243">
        <f t="shared" si="6"/>
        <v>0</v>
      </c>
      <c r="E61" s="244">
        <f t="shared" si="6"/>
        <v>0</v>
      </c>
      <c r="F61" s="244">
        <f t="shared" si="6"/>
        <v>40</v>
      </c>
      <c r="G61" s="245">
        <f t="shared" si="7"/>
        <v>60</v>
      </c>
      <c r="H61" s="286"/>
      <c r="I61" s="217">
        <f>D61*$H$61</f>
        <v>0</v>
      </c>
      <c r="J61" s="16">
        <f>E61*$H$61</f>
        <v>0</v>
      </c>
      <c r="K61" s="16">
        <f>F61*$H$61</f>
        <v>0</v>
      </c>
      <c r="L61" s="16">
        <f>G61*$H$61</f>
        <v>0</v>
      </c>
      <c r="M61" s="218">
        <f t="shared" si="5"/>
        <v>0</v>
      </c>
    </row>
    <row r="62" spans="1:18" ht="16.5" outlineLevel="1" thickBot="1" x14ac:dyDescent="0.3">
      <c r="A62" s="214">
        <v>7</v>
      </c>
      <c r="B62" s="215" t="s">
        <v>102</v>
      </c>
      <c r="C62" s="287">
        <f>'[1]Уд.опер.-ч+а_ПВР '!AH99</f>
        <v>440</v>
      </c>
      <c r="D62" s="243">
        <f t="shared" si="6"/>
        <v>0</v>
      </c>
      <c r="E62" s="244">
        <f t="shared" si="6"/>
        <v>0</v>
      </c>
      <c r="F62" s="244">
        <f t="shared" si="6"/>
        <v>176</v>
      </c>
      <c r="G62" s="245">
        <f t="shared" si="7"/>
        <v>264</v>
      </c>
      <c r="H62" s="286"/>
      <c r="I62" s="217">
        <f>D62*$H$62</f>
        <v>0</v>
      </c>
      <c r="J62" s="16">
        <f>E62*$H$62</f>
        <v>0</v>
      </c>
      <c r="K62" s="16">
        <f>F62*$H$62</f>
        <v>0</v>
      </c>
      <c r="L62" s="16">
        <f>G62*$H$62</f>
        <v>0</v>
      </c>
      <c r="M62" s="218">
        <f t="shared" si="5"/>
        <v>0</v>
      </c>
    </row>
    <row r="63" spans="1:18" ht="16.5" outlineLevel="1" thickBot="1" x14ac:dyDescent="0.3">
      <c r="A63" s="214">
        <v>8</v>
      </c>
      <c r="B63" s="215" t="s">
        <v>103</v>
      </c>
      <c r="C63" s="287">
        <f>'[1]Уд.опер.-ч+а_ПВР '!AH100</f>
        <v>100</v>
      </c>
      <c r="D63" s="243">
        <f t="shared" si="6"/>
        <v>0</v>
      </c>
      <c r="E63" s="244">
        <f t="shared" si="6"/>
        <v>0</v>
      </c>
      <c r="F63" s="244">
        <f t="shared" si="6"/>
        <v>40</v>
      </c>
      <c r="G63" s="245">
        <f t="shared" si="7"/>
        <v>60</v>
      </c>
      <c r="H63" s="286"/>
      <c r="I63" s="313">
        <f>D63*$H$63</f>
        <v>0</v>
      </c>
      <c r="J63" s="314">
        <f>E63*$H$63</f>
        <v>0</v>
      </c>
      <c r="K63" s="314">
        <f>F63*$H$63</f>
        <v>0</v>
      </c>
      <c r="L63" s="314">
        <f>G63*$H$63</f>
        <v>0</v>
      </c>
      <c r="M63" s="161">
        <f>SUM(I63:L63)</f>
        <v>0</v>
      </c>
    </row>
    <row r="64" spans="1:18" s="4" customFormat="1" ht="35.25" customHeight="1" thickBot="1" x14ac:dyDescent="0.3">
      <c r="A64" s="335"/>
      <c r="B64" s="379" t="s">
        <v>115</v>
      </c>
      <c r="C64" s="377"/>
      <c r="D64" s="377"/>
      <c r="E64" s="377"/>
      <c r="F64" s="377"/>
      <c r="G64" s="378"/>
      <c r="H64" s="310" t="s">
        <v>116</v>
      </c>
      <c r="I64" s="54">
        <f>I50+I31+I17</f>
        <v>0</v>
      </c>
      <c r="J64" s="55">
        <f>J50+J31+J17</f>
        <v>0</v>
      </c>
      <c r="K64" s="55">
        <f>K50+K31+K17</f>
        <v>25</v>
      </c>
      <c r="L64" s="55">
        <f>L50+L31+L17</f>
        <v>38</v>
      </c>
      <c r="M64" s="56">
        <f t="shared" si="5"/>
        <v>63</v>
      </c>
      <c r="N64" s="28"/>
      <c r="O64" s="28"/>
      <c r="P64" s="28"/>
    </row>
    <row r="65" spans="1:18" s="4" customFormat="1" ht="35.25" customHeight="1" thickBot="1" x14ac:dyDescent="0.3">
      <c r="A65" s="335"/>
      <c r="B65" s="379"/>
      <c r="C65" s="380"/>
      <c r="D65" s="380"/>
      <c r="E65" s="380"/>
      <c r="F65" s="380"/>
      <c r="G65" s="381"/>
      <c r="H65" s="311" t="s">
        <v>117</v>
      </c>
      <c r="I65" s="54">
        <f>I18+I34+I53</f>
        <v>0</v>
      </c>
      <c r="J65" s="55">
        <f>J18+J34+J53</f>
        <v>0</v>
      </c>
      <c r="K65" s="55">
        <f>K18+K34+K53</f>
        <v>0</v>
      </c>
      <c r="L65" s="55">
        <f>L18+L34+L53</f>
        <v>0</v>
      </c>
      <c r="M65" s="56">
        <f t="shared" si="5"/>
        <v>0</v>
      </c>
      <c r="N65" s="28"/>
      <c r="O65" s="28"/>
      <c r="P65" s="28"/>
      <c r="Q65" s="15"/>
    </row>
    <row r="66" spans="1:18" s="4" customFormat="1" ht="35.25" customHeight="1" thickBot="1" x14ac:dyDescent="0.3">
      <c r="A66" s="335"/>
      <c r="B66" s="379"/>
      <c r="C66" s="380"/>
      <c r="D66" s="380"/>
      <c r="E66" s="380"/>
      <c r="F66" s="380"/>
      <c r="G66" s="381"/>
      <c r="H66" s="312" t="s">
        <v>118</v>
      </c>
      <c r="I66" s="54">
        <f>D19+D35+D54</f>
        <v>0</v>
      </c>
      <c r="J66" s="55">
        <f t="shared" ref="J66:L66" si="8">E19+E35+E54</f>
        <v>0</v>
      </c>
      <c r="K66" s="55">
        <f t="shared" si="8"/>
        <v>1210</v>
      </c>
      <c r="L66" s="55">
        <f t="shared" si="8"/>
        <v>1821</v>
      </c>
      <c r="M66" s="56">
        <f t="shared" si="5"/>
        <v>3031</v>
      </c>
      <c r="N66" s="28"/>
      <c r="O66" s="28"/>
      <c r="P66" s="28"/>
      <c r="Q66" s="15"/>
    </row>
    <row r="67" spans="1:18" s="4" customFormat="1" ht="35.25" customHeight="1" thickBot="1" x14ac:dyDescent="0.3">
      <c r="A67" s="335"/>
      <c r="B67" s="379"/>
      <c r="C67" s="380"/>
      <c r="D67" s="380"/>
      <c r="E67" s="380"/>
      <c r="F67" s="380"/>
      <c r="G67" s="381"/>
      <c r="H67" s="312" t="s">
        <v>119</v>
      </c>
      <c r="I67" s="54">
        <f>I20+I36+I55</f>
        <v>0</v>
      </c>
      <c r="J67" s="55">
        <f>J20+J36+J55</f>
        <v>0</v>
      </c>
      <c r="K67" s="55">
        <f>K20+K36+K55</f>
        <v>0</v>
      </c>
      <c r="L67" s="55">
        <f>L20+L36+L55</f>
        <v>0</v>
      </c>
      <c r="M67" s="56">
        <f t="shared" si="5"/>
        <v>0</v>
      </c>
      <c r="N67" s="28"/>
      <c r="O67" s="28"/>
      <c r="P67" s="28"/>
      <c r="Q67" s="15"/>
    </row>
    <row r="68" spans="1:18" s="4" customFormat="1" ht="31.5" customHeight="1" thickBot="1" x14ac:dyDescent="0.3">
      <c r="A68" s="336"/>
      <c r="B68" s="382"/>
      <c r="C68" s="383"/>
      <c r="D68" s="383"/>
      <c r="E68" s="383"/>
      <c r="F68" s="383"/>
      <c r="G68" s="384"/>
      <c r="H68" s="310" t="s">
        <v>120</v>
      </c>
      <c r="I68" s="58">
        <f>I67+I65</f>
        <v>0</v>
      </c>
      <c r="J68" s="59">
        <f>J67+J65</f>
        <v>0</v>
      </c>
      <c r="K68" s="59">
        <f>K67+K65</f>
        <v>0</v>
      </c>
      <c r="L68" s="59">
        <f>L67+L65</f>
        <v>0</v>
      </c>
      <c r="M68" s="60">
        <f t="shared" si="5"/>
        <v>0</v>
      </c>
      <c r="N68" s="28"/>
      <c r="O68" s="28"/>
      <c r="P68" s="28"/>
      <c r="R68" s="299"/>
    </row>
    <row r="69" spans="1:18" x14ac:dyDescent="0.25">
      <c r="L69" s="17"/>
      <c r="M69" s="18"/>
      <c r="N69" s="28"/>
      <c r="O69" s="28"/>
      <c r="P69" s="28"/>
      <c r="Q69" s="10"/>
    </row>
    <row r="70" spans="1:18" ht="31.5" customHeight="1" x14ac:dyDescent="0.25">
      <c r="A70" s="414" t="s">
        <v>164</v>
      </c>
      <c r="B70" s="414"/>
      <c r="C70" s="414"/>
      <c r="D70" s="414"/>
      <c r="E70" s="414"/>
      <c r="F70" s="414"/>
      <c r="G70" s="414"/>
      <c r="H70" s="414"/>
      <c r="I70" s="414"/>
      <c r="J70" s="414"/>
      <c r="K70" s="414"/>
      <c r="L70" s="414"/>
      <c r="M70" s="414"/>
      <c r="N70" s="3"/>
      <c r="O70" s="3"/>
      <c r="P70" s="3"/>
      <c r="Q70" s="3"/>
    </row>
    <row r="71" spans="1:18" ht="86.25" customHeight="1" x14ac:dyDescent="0.25">
      <c r="A71" s="349" t="s">
        <v>16</v>
      </c>
      <c r="B71" s="349"/>
      <c r="C71" s="349"/>
      <c r="D71" s="349"/>
      <c r="E71" s="349"/>
      <c r="F71" s="349"/>
      <c r="G71" s="349"/>
      <c r="H71" s="349"/>
      <c r="I71" s="349"/>
      <c r="J71" s="349"/>
      <c r="K71" s="349"/>
      <c r="L71" s="349"/>
      <c r="M71" s="349"/>
      <c r="N71" s="3"/>
      <c r="O71" s="3"/>
      <c r="P71" s="3"/>
      <c r="Q71" s="3"/>
    </row>
    <row r="72" spans="1:18" s="8" customFormat="1" ht="93.75" customHeight="1" x14ac:dyDescent="0.25">
      <c r="A72" s="349" t="s">
        <v>140</v>
      </c>
      <c r="B72" s="349"/>
      <c r="C72" s="349"/>
      <c r="D72" s="349"/>
      <c r="E72" s="349"/>
      <c r="F72" s="349"/>
      <c r="G72" s="349"/>
      <c r="H72" s="349"/>
      <c r="I72" s="349"/>
      <c r="J72" s="349"/>
      <c r="K72" s="349"/>
      <c r="L72" s="349"/>
      <c r="M72" s="349"/>
    </row>
    <row r="73" spans="1:18" ht="31.5" customHeight="1" x14ac:dyDescent="0.25">
      <c r="A73" s="349" t="s">
        <v>191</v>
      </c>
      <c r="B73" s="349"/>
      <c r="C73" s="349"/>
      <c r="D73" s="349"/>
      <c r="E73" s="349"/>
      <c r="F73" s="349"/>
      <c r="G73" s="349"/>
      <c r="H73" s="349"/>
      <c r="I73" s="349"/>
      <c r="J73" s="349"/>
      <c r="K73" s="349"/>
      <c r="L73" s="349"/>
      <c r="M73" s="349"/>
      <c r="N73" s="3"/>
      <c r="O73" s="3"/>
      <c r="P73" s="3"/>
      <c r="Q73" s="3"/>
    </row>
    <row r="74" spans="1:18" ht="48.75" customHeight="1" x14ac:dyDescent="0.25">
      <c r="A74" s="349" t="s">
        <v>141</v>
      </c>
      <c r="B74" s="349"/>
      <c r="C74" s="349"/>
      <c r="D74" s="349"/>
      <c r="E74" s="349"/>
      <c r="F74" s="349"/>
      <c r="G74" s="349"/>
      <c r="H74" s="349"/>
      <c r="I74" s="349"/>
      <c r="J74" s="349"/>
      <c r="K74" s="349"/>
      <c r="L74" s="349"/>
      <c r="M74" s="349"/>
      <c r="N74" s="3"/>
      <c r="O74" s="3"/>
      <c r="P74" s="3"/>
      <c r="Q74" s="3"/>
    </row>
    <row r="75" spans="1:18" ht="27.75" customHeight="1" x14ac:dyDescent="0.25">
      <c r="A75" s="349" t="s">
        <v>142</v>
      </c>
      <c r="B75" s="349"/>
      <c r="C75" s="349"/>
      <c r="D75" s="349"/>
      <c r="E75" s="349"/>
      <c r="F75" s="349"/>
      <c r="G75" s="349"/>
      <c r="H75" s="349"/>
      <c r="I75" s="349"/>
      <c r="J75" s="349"/>
      <c r="K75" s="349"/>
      <c r="L75" s="349"/>
      <c r="M75" s="349"/>
      <c r="N75" s="3"/>
      <c r="O75" s="3"/>
      <c r="P75" s="3"/>
      <c r="Q75" s="3"/>
    </row>
    <row r="76" spans="1:18" ht="25.5" customHeight="1" x14ac:dyDescent="0.25">
      <c r="A76" s="3"/>
      <c r="B76" s="414" t="s">
        <v>187</v>
      </c>
      <c r="C76" s="414"/>
      <c r="D76" s="414"/>
      <c r="E76" s="414"/>
      <c r="F76" s="414"/>
      <c r="G76" s="414"/>
      <c r="H76" s="414"/>
      <c r="I76" s="414"/>
      <c r="J76" s="414"/>
      <c r="K76" s="414"/>
      <c r="L76" s="414"/>
      <c r="M76" s="414"/>
      <c r="N76" s="3"/>
      <c r="O76" s="3"/>
      <c r="P76" s="3"/>
      <c r="Q76" s="3"/>
    </row>
    <row r="77" spans="1:18" ht="39" customHeight="1" x14ac:dyDescent="0.25">
      <c r="A77" s="3"/>
      <c r="B77" s="349" t="s">
        <v>188</v>
      </c>
      <c r="C77" s="349"/>
      <c r="D77" s="349"/>
      <c r="E77" s="349"/>
      <c r="F77" s="349"/>
      <c r="G77" s="349"/>
      <c r="H77" s="349"/>
      <c r="I77" s="349"/>
      <c r="J77" s="349"/>
      <c r="K77" s="349"/>
      <c r="L77" s="349"/>
      <c r="M77" s="349"/>
      <c r="N77" s="3"/>
      <c r="O77" s="3"/>
      <c r="P77" s="3"/>
      <c r="Q77" s="3"/>
    </row>
    <row r="78" spans="1:18" ht="39" customHeight="1" x14ac:dyDescent="0.25">
      <c r="A78" s="3"/>
      <c r="B78" s="349" t="s">
        <v>189</v>
      </c>
      <c r="C78" s="349"/>
      <c r="D78" s="349"/>
      <c r="E78" s="349"/>
      <c r="F78" s="349"/>
      <c r="G78" s="349"/>
      <c r="H78" s="349"/>
      <c r="I78" s="349"/>
      <c r="J78" s="349"/>
      <c r="K78" s="349"/>
      <c r="L78" s="349"/>
      <c r="M78" s="349"/>
      <c r="N78" s="3"/>
      <c r="O78" s="3"/>
      <c r="P78" s="3"/>
      <c r="Q78" s="3"/>
    </row>
    <row r="79" spans="1:18" s="4" customFormat="1" ht="31.5" customHeight="1" x14ac:dyDescent="0.25">
      <c r="A79" s="7"/>
      <c r="B79" s="400" t="s">
        <v>19</v>
      </c>
      <c r="C79" s="400"/>
      <c r="D79" s="400"/>
      <c r="E79" s="400"/>
      <c r="F79" s="400"/>
      <c r="G79" s="400"/>
      <c r="H79" s="400"/>
      <c r="I79" s="400"/>
      <c r="J79" s="400"/>
      <c r="K79" s="400"/>
      <c r="L79" s="400"/>
      <c r="M79" s="400"/>
    </row>
    <row r="80" spans="1:18" s="9" customFormat="1" ht="18.75" x14ac:dyDescent="0.25">
      <c r="A80" s="24"/>
      <c r="B80" s="399" t="s">
        <v>20</v>
      </c>
      <c r="C80" s="399"/>
      <c r="D80" s="399"/>
      <c r="E80" s="399"/>
      <c r="F80" s="399"/>
      <c r="G80" s="399"/>
      <c r="H80" s="399"/>
      <c r="I80" s="399"/>
      <c r="J80" s="399"/>
      <c r="K80" s="399"/>
      <c r="L80" s="399"/>
      <c r="M80" s="399"/>
    </row>
    <row r="81" spans="1:13" s="9" customFormat="1" ht="39" customHeight="1" x14ac:dyDescent="0.25">
      <c r="A81" s="24"/>
      <c r="B81" s="398" t="s">
        <v>135</v>
      </c>
      <c r="C81" s="398"/>
      <c r="D81" s="398"/>
      <c r="E81" s="398"/>
      <c r="F81" s="398"/>
      <c r="G81" s="398"/>
      <c r="H81" s="398"/>
      <c r="I81" s="398"/>
      <c r="J81" s="398"/>
      <c r="K81" s="398"/>
      <c r="L81" s="398"/>
      <c r="M81" s="398"/>
    </row>
    <row r="82" spans="1:13" s="9" customFormat="1" ht="48.75" customHeight="1" x14ac:dyDescent="0.25">
      <c r="A82" s="24"/>
      <c r="B82" s="398" t="s">
        <v>136</v>
      </c>
      <c r="C82" s="398"/>
      <c r="D82" s="398"/>
      <c r="E82" s="398"/>
      <c r="F82" s="398"/>
      <c r="G82" s="398"/>
      <c r="H82" s="398"/>
      <c r="I82" s="398"/>
      <c r="J82" s="398"/>
      <c r="K82" s="398"/>
      <c r="L82" s="398"/>
      <c r="M82" s="398"/>
    </row>
    <row r="83" spans="1:13" s="9" customFormat="1" ht="39" customHeight="1" x14ac:dyDescent="0.25">
      <c r="A83" s="24"/>
      <c r="B83" s="398" t="s">
        <v>139</v>
      </c>
      <c r="C83" s="398"/>
      <c r="D83" s="398"/>
      <c r="E83" s="398"/>
      <c r="F83" s="398"/>
      <c r="G83" s="398"/>
      <c r="H83" s="398"/>
      <c r="I83" s="398"/>
      <c r="J83" s="398"/>
      <c r="K83" s="398"/>
      <c r="L83" s="398"/>
      <c r="M83" s="398"/>
    </row>
    <row r="84" spans="1:13" s="9" customFormat="1" ht="21.75" customHeight="1" thickBot="1" x14ac:dyDescent="0.3">
      <c r="A84" s="24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</row>
    <row r="85" spans="1:13" s="9" customFormat="1" ht="39" customHeight="1" x14ac:dyDescent="0.25">
      <c r="A85" s="24"/>
      <c r="B85" s="453" t="s">
        <v>144</v>
      </c>
      <c r="C85" s="454"/>
      <c r="D85" s="454"/>
      <c r="E85" s="454"/>
      <c r="F85" s="454"/>
      <c r="G85" s="454"/>
      <c r="H85" s="454" t="s">
        <v>145</v>
      </c>
      <c r="I85" s="457" t="s">
        <v>7</v>
      </c>
      <c r="J85" s="457"/>
      <c r="K85" s="457"/>
      <c r="L85" s="457"/>
      <c r="M85" s="401" t="s">
        <v>149</v>
      </c>
    </row>
    <row r="86" spans="1:13" s="9" customFormat="1" ht="39" customHeight="1" thickBot="1" x14ac:dyDescent="0.3">
      <c r="A86" s="24"/>
      <c r="B86" s="455"/>
      <c r="C86" s="456"/>
      <c r="D86" s="456"/>
      <c r="E86" s="456"/>
      <c r="F86" s="456"/>
      <c r="G86" s="456"/>
      <c r="H86" s="456"/>
      <c r="I86" s="308" t="s">
        <v>9</v>
      </c>
      <c r="J86" s="308" t="s">
        <v>10</v>
      </c>
      <c r="K86" s="308" t="s">
        <v>11</v>
      </c>
      <c r="L86" s="308" t="s">
        <v>12</v>
      </c>
      <c r="M86" s="402"/>
    </row>
    <row r="87" spans="1:13" s="9" customFormat="1" ht="39" customHeight="1" x14ac:dyDescent="0.25">
      <c r="A87" s="24"/>
      <c r="B87" s="445" t="s">
        <v>183</v>
      </c>
      <c r="C87" s="446"/>
      <c r="D87" s="446"/>
      <c r="E87" s="446"/>
      <c r="F87" s="446"/>
      <c r="G87" s="446"/>
      <c r="H87" s="305" t="s">
        <v>146</v>
      </c>
      <c r="I87" s="306">
        <v>8</v>
      </c>
      <c r="J87" s="306">
        <v>15</v>
      </c>
      <c r="K87" s="306">
        <v>28</v>
      </c>
      <c r="L87" s="306">
        <v>20</v>
      </c>
      <c r="M87" s="309">
        <v>71</v>
      </c>
    </row>
    <row r="88" spans="1:13" s="9" customFormat="1" ht="39" customHeight="1" thickBot="1" x14ac:dyDescent="0.3">
      <c r="A88" s="24"/>
      <c r="B88" s="447"/>
      <c r="C88" s="448"/>
      <c r="D88" s="448"/>
      <c r="E88" s="448"/>
      <c r="F88" s="448"/>
      <c r="G88" s="448"/>
      <c r="H88" s="307" t="s">
        <v>147</v>
      </c>
      <c r="I88" s="317"/>
      <c r="J88" s="317"/>
      <c r="K88" s="317"/>
      <c r="L88" s="317"/>
      <c r="M88" s="318"/>
    </row>
    <row r="89" spans="1:13" s="9" customFormat="1" ht="39" customHeight="1" x14ac:dyDescent="0.25">
      <c r="A89" s="24"/>
      <c r="B89" s="445" t="s">
        <v>184</v>
      </c>
      <c r="C89" s="446"/>
      <c r="D89" s="446"/>
      <c r="E89" s="446"/>
      <c r="F89" s="446"/>
      <c r="G89" s="446"/>
      <c r="H89" s="305" t="s">
        <v>146</v>
      </c>
      <c r="I89" s="306">
        <f>I64</f>
        <v>0</v>
      </c>
      <c r="J89" s="306">
        <f t="shared" ref="J89:L89" si="9">J64</f>
        <v>0</v>
      </c>
      <c r="K89" s="306">
        <f t="shared" si="9"/>
        <v>25</v>
      </c>
      <c r="L89" s="306">
        <f t="shared" si="9"/>
        <v>38</v>
      </c>
      <c r="M89" s="309">
        <f>SUM(I89:L89)</f>
        <v>63</v>
      </c>
    </row>
    <row r="90" spans="1:13" s="9" customFormat="1" ht="39" customHeight="1" thickBot="1" x14ac:dyDescent="0.3">
      <c r="A90" s="24"/>
      <c r="B90" s="447"/>
      <c r="C90" s="448"/>
      <c r="D90" s="448"/>
      <c r="E90" s="448"/>
      <c r="F90" s="448"/>
      <c r="G90" s="448"/>
      <c r="H90" s="307" t="s">
        <v>147</v>
      </c>
      <c r="I90" s="317"/>
      <c r="J90" s="317"/>
      <c r="K90" s="317"/>
      <c r="L90" s="317"/>
      <c r="M90" s="318"/>
    </row>
    <row r="91" spans="1:13" s="9" customFormat="1" ht="39" customHeight="1" x14ac:dyDescent="0.25">
      <c r="A91" s="24"/>
      <c r="B91" s="445" t="s">
        <v>185</v>
      </c>
      <c r="C91" s="446"/>
      <c r="D91" s="446"/>
      <c r="E91" s="446"/>
      <c r="F91" s="446"/>
      <c r="G91" s="446"/>
      <c r="H91" s="305" t="s">
        <v>148</v>
      </c>
      <c r="I91" s="306">
        <f>I66</f>
        <v>0</v>
      </c>
      <c r="J91" s="306">
        <f t="shared" ref="J91:L91" si="10">J66</f>
        <v>0</v>
      </c>
      <c r="K91" s="306">
        <f t="shared" si="10"/>
        <v>1210</v>
      </c>
      <c r="L91" s="306">
        <f t="shared" si="10"/>
        <v>1821</v>
      </c>
      <c r="M91" s="309">
        <f>SUM(I91:L91)</f>
        <v>3031</v>
      </c>
    </row>
    <row r="92" spans="1:13" s="9" customFormat="1" ht="39" customHeight="1" thickBot="1" x14ac:dyDescent="0.3">
      <c r="A92" s="24"/>
      <c r="B92" s="447"/>
      <c r="C92" s="448"/>
      <c r="D92" s="448"/>
      <c r="E92" s="448"/>
      <c r="F92" s="448"/>
      <c r="G92" s="448"/>
      <c r="H92" s="307" t="s">
        <v>147</v>
      </c>
      <c r="I92" s="317"/>
      <c r="J92" s="317"/>
      <c r="K92" s="317"/>
      <c r="L92" s="317"/>
      <c r="M92" s="318"/>
    </row>
    <row r="93" spans="1:13" s="9" customFormat="1" ht="39" customHeight="1" x14ac:dyDescent="0.25">
      <c r="A93" s="24"/>
      <c r="B93" s="449" t="s">
        <v>186</v>
      </c>
      <c r="C93" s="450"/>
      <c r="D93" s="450"/>
      <c r="E93" s="450"/>
      <c r="F93" s="450"/>
      <c r="G93" s="450"/>
      <c r="H93" s="305" t="s">
        <v>146</v>
      </c>
      <c r="I93" s="306"/>
      <c r="J93" s="306"/>
      <c r="K93" s="306"/>
      <c r="L93" s="306"/>
      <c r="M93" s="309"/>
    </row>
    <row r="94" spans="1:13" s="9" customFormat="1" ht="39" customHeight="1" thickBot="1" x14ac:dyDescent="0.3">
      <c r="A94" s="24"/>
      <c r="B94" s="451"/>
      <c r="C94" s="452"/>
      <c r="D94" s="452"/>
      <c r="E94" s="452"/>
      <c r="F94" s="452"/>
      <c r="G94" s="452"/>
      <c r="H94" s="307" t="s">
        <v>147</v>
      </c>
      <c r="I94" s="317"/>
      <c r="J94" s="317"/>
      <c r="K94" s="317"/>
      <c r="L94" s="317"/>
      <c r="M94" s="318"/>
    </row>
    <row r="95" spans="1:13" s="9" customFormat="1" ht="18.75" x14ac:dyDescent="0.25">
      <c r="A95" s="24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13" s="9" customFormat="1" ht="18.75" x14ac:dyDescent="0.25">
      <c r="A96" s="327"/>
      <c r="B96" s="486" t="s">
        <v>197</v>
      </c>
      <c r="C96" s="326"/>
      <c r="D96" s="326"/>
      <c r="E96" s="326"/>
      <c r="F96" s="326"/>
      <c r="G96" s="326"/>
      <c r="H96" s="326"/>
      <c r="I96" s="326"/>
      <c r="J96" s="326"/>
      <c r="K96" s="326"/>
      <c r="L96" s="326"/>
      <c r="M96" s="326"/>
    </row>
    <row r="97" spans="1:18" s="9" customFormat="1" ht="18.75" customHeight="1" x14ac:dyDescent="0.25">
      <c r="A97" s="327"/>
      <c r="B97" s="488" t="s">
        <v>198</v>
      </c>
      <c r="C97" s="488"/>
      <c r="D97" s="488"/>
      <c r="E97" s="488"/>
      <c r="F97" s="488"/>
      <c r="G97" s="488"/>
      <c r="H97" s="488"/>
      <c r="I97" s="488"/>
      <c r="J97" s="488"/>
      <c r="K97" s="488"/>
      <c r="L97" s="488"/>
      <c r="M97" s="488"/>
    </row>
    <row r="98" spans="1:18" s="9" customFormat="1" ht="18.75" customHeight="1" x14ac:dyDescent="0.25">
      <c r="A98" s="327"/>
      <c r="B98" s="488"/>
      <c r="C98" s="488"/>
      <c r="D98" s="488"/>
      <c r="E98" s="488"/>
      <c r="F98" s="488"/>
      <c r="G98" s="488"/>
      <c r="H98" s="488"/>
      <c r="I98" s="488"/>
      <c r="J98" s="488"/>
      <c r="K98" s="488"/>
      <c r="L98" s="488"/>
      <c r="M98" s="488"/>
    </row>
    <row r="99" spans="1:18" s="9" customFormat="1" ht="18.75" x14ac:dyDescent="0.25">
      <c r="A99" s="327"/>
      <c r="B99" s="326"/>
      <c r="C99" s="326"/>
      <c r="D99" s="326"/>
      <c r="E99" s="326"/>
      <c r="F99" s="326"/>
      <c r="G99" s="326"/>
      <c r="H99" s="326"/>
      <c r="I99" s="326"/>
      <c r="J99" s="326"/>
      <c r="K99" s="326"/>
      <c r="L99" s="326"/>
      <c r="M99" s="326"/>
    </row>
    <row r="100" spans="1:18" ht="42.75" customHeight="1" x14ac:dyDescent="0.25">
      <c r="B100" s="328" t="s">
        <v>152</v>
      </c>
      <c r="C100" s="328"/>
      <c r="D100" s="328"/>
      <c r="E100" s="328"/>
      <c r="F100" s="328"/>
      <c r="G100" s="328"/>
      <c r="H100" s="328"/>
      <c r="N100" s="3"/>
      <c r="O100" s="3"/>
      <c r="P100" s="3"/>
      <c r="Q100" s="3"/>
    </row>
    <row r="101" spans="1:18" ht="42.75" customHeight="1" x14ac:dyDescent="0.25">
      <c r="B101" s="328" t="s">
        <v>150</v>
      </c>
      <c r="C101" s="328"/>
      <c r="D101" s="328"/>
      <c r="E101" s="328"/>
      <c r="F101" s="328"/>
      <c r="G101" s="328"/>
      <c r="H101" s="328"/>
      <c r="N101" s="3"/>
      <c r="O101" s="3"/>
      <c r="P101" s="3"/>
      <c r="Q101" s="3"/>
    </row>
    <row r="102" spans="1:18" ht="42.75" customHeight="1" x14ac:dyDescent="0.25">
      <c r="B102" s="328" t="s">
        <v>153</v>
      </c>
      <c r="C102" s="328"/>
      <c r="D102" s="328"/>
      <c r="E102" s="328"/>
      <c r="F102" s="328"/>
      <c r="G102" s="328"/>
      <c r="H102" s="328"/>
      <c r="N102" s="3"/>
      <c r="O102" s="3"/>
      <c r="P102" s="3"/>
      <c r="Q102" s="3"/>
    </row>
    <row r="103" spans="1:18" ht="23.25" customHeight="1" x14ac:dyDescent="0.25">
      <c r="B103" s="329" t="s">
        <v>154</v>
      </c>
      <c r="C103" s="329"/>
      <c r="D103" s="329"/>
      <c r="E103" s="3"/>
      <c r="F103" s="3"/>
      <c r="G103" s="321"/>
      <c r="H103" s="321"/>
      <c r="N103" s="3"/>
      <c r="O103" s="3"/>
      <c r="P103" s="3"/>
      <c r="Q103" s="3"/>
    </row>
    <row r="104" spans="1:18" x14ac:dyDescent="0.25">
      <c r="B104" s="330" t="s">
        <v>151</v>
      </c>
      <c r="C104" s="330"/>
      <c r="N104" s="3"/>
      <c r="O104" s="3"/>
      <c r="P104" s="3"/>
      <c r="Q104" s="3"/>
    </row>
    <row r="105" spans="1:18" s="14" customFormat="1" x14ac:dyDescent="0.25">
      <c r="A105" s="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0"/>
      <c r="O105" s="15"/>
      <c r="P105" s="28"/>
      <c r="R105" s="3"/>
    </row>
    <row r="106" spans="1:18" s="14" customFormat="1" x14ac:dyDescent="0.25">
      <c r="A106" s="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0"/>
      <c r="O106" s="15"/>
      <c r="R106" s="3"/>
    </row>
  </sheetData>
  <mergeCells count="68">
    <mergeCell ref="B97:M98"/>
    <mergeCell ref="B77:M77"/>
    <mergeCell ref="B78:M78"/>
    <mergeCell ref="B87:G88"/>
    <mergeCell ref="B89:G90"/>
    <mergeCell ref="M85:M86"/>
    <mergeCell ref="B91:G92"/>
    <mergeCell ref="B93:G94"/>
    <mergeCell ref="B85:G86"/>
    <mergeCell ref="H85:H86"/>
    <mergeCell ref="I85:L85"/>
    <mergeCell ref="A73:M73"/>
    <mergeCell ref="A72:M72"/>
    <mergeCell ref="A71:M71"/>
    <mergeCell ref="B83:M83"/>
    <mergeCell ref="A55:B55"/>
    <mergeCell ref="D55:G55"/>
    <mergeCell ref="A64:A68"/>
    <mergeCell ref="B64:G68"/>
    <mergeCell ref="B79:M79"/>
    <mergeCell ref="B80:M80"/>
    <mergeCell ref="B81:M81"/>
    <mergeCell ref="B82:M82"/>
    <mergeCell ref="A74:M74"/>
    <mergeCell ref="A70:M70"/>
    <mergeCell ref="A75:M75"/>
    <mergeCell ref="B76:M76"/>
    <mergeCell ref="A36:B36"/>
    <mergeCell ref="D36:G36"/>
    <mergeCell ref="A46:A54"/>
    <mergeCell ref="B46:B54"/>
    <mergeCell ref="C49:G49"/>
    <mergeCell ref="C51:G51"/>
    <mergeCell ref="C53:G53"/>
    <mergeCell ref="O22:O24"/>
    <mergeCell ref="A27:A35"/>
    <mergeCell ref="B27:B35"/>
    <mergeCell ref="C30:G30"/>
    <mergeCell ref="C32:G32"/>
    <mergeCell ref="C34:G34"/>
    <mergeCell ref="A14:A19"/>
    <mergeCell ref="B14:B19"/>
    <mergeCell ref="C16:G16"/>
    <mergeCell ref="C18:G18"/>
    <mergeCell ref="A20:B20"/>
    <mergeCell ref="D20:G20"/>
    <mergeCell ref="A10:M10"/>
    <mergeCell ref="A11:A13"/>
    <mergeCell ref="B11:B13"/>
    <mergeCell ref="C11:G11"/>
    <mergeCell ref="H11:H12"/>
    <mergeCell ref="I11:L11"/>
    <mergeCell ref="M11:M12"/>
    <mergeCell ref="C12:C13"/>
    <mergeCell ref="H13:M13"/>
    <mergeCell ref="L3:M3"/>
    <mergeCell ref="A6:M7"/>
    <mergeCell ref="D8:E8"/>
    <mergeCell ref="G8:H8"/>
    <mergeCell ref="D9:E9"/>
    <mergeCell ref="G9:H9"/>
    <mergeCell ref="L4:M4"/>
    <mergeCell ref="A5:F5"/>
    <mergeCell ref="B100:H100"/>
    <mergeCell ref="B101:H101"/>
    <mergeCell ref="B102:H102"/>
    <mergeCell ref="B103:D103"/>
    <mergeCell ref="B104:C104"/>
  </mergeCells>
  <pageMargins left="0.37" right="0.17" top="0.17" bottom="0.17" header="0.25" footer="0.17"/>
  <pageSetup paperSize="9" scale="2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ЛОТ 1.501</vt:lpstr>
      <vt:lpstr>ЛОТ 2.501</vt:lpstr>
      <vt:lpstr>ЛОТ 3.501</vt:lpstr>
      <vt:lpstr>ЛОТ 4.501</vt:lpstr>
      <vt:lpstr>ЛОТ 5.501</vt:lpstr>
      <vt:lpstr>'ЛОТ 1.501'!Заголовки_для_печати</vt:lpstr>
      <vt:lpstr>'ЛОТ 2.501'!Заголовки_для_печати</vt:lpstr>
      <vt:lpstr>'ЛОТ 3.501'!Заголовки_для_печати</vt:lpstr>
      <vt:lpstr>'ЛОТ 1.501'!Область_печати</vt:lpstr>
      <vt:lpstr>'ЛОТ 2.501'!Область_печати</vt:lpstr>
      <vt:lpstr>'ЛОТ 3.501'!Область_печати</vt:lpstr>
      <vt:lpstr>'ЛОТ 4.501'!Область_печати</vt:lpstr>
      <vt:lpstr>'ЛОТ 5.501'!Область_печати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2015-08-04T12:52:40Z</dcterms:modified>
</cp:coreProperties>
</file>