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YakovlevaNA-vsn\Desktop\ПМЛА\"/>
    </mc:Choice>
  </mc:AlternateContent>
  <bookViews>
    <workbookView xWindow="-105" yWindow="-105" windowWidth="23250" windowHeight="12570" activeTab="2"/>
  </bookViews>
  <sheets>
    <sheet name="Т.лист" sheetId="71" r:id="rId1"/>
    <sheet name="Лист глушения1" sheetId="69" r:id="rId2"/>
    <sheet name="Лист глушения 2" sheetId="70" r:id="rId3"/>
  </sheets>
  <definedNames>
    <definedName name="_xlnm.Print_Area" localSheetId="2">'Лист глушения 2'!$A$1:$T$68</definedName>
    <definedName name="_xlnm.Print_Area" localSheetId="1">'Лист глушения1'!$A$1:$T$57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5" i="69" l="1"/>
  <c r="I39" i="69" l="1"/>
  <c r="I36" i="69"/>
  <c r="I50" i="69"/>
  <c r="I49" i="69"/>
  <c r="I44" i="69"/>
  <c r="I45" i="69"/>
  <c r="G41" i="69"/>
  <c r="I37" i="69" l="1"/>
  <c r="I40" i="69"/>
  <c r="H15" i="70"/>
  <c r="G47" i="69"/>
  <c r="V37" i="69" l="1"/>
  <c r="I14" i="69" l="1"/>
  <c r="H18" i="69" s="1"/>
  <c r="I51" i="69" l="1"/>
  <c r="K38" i="69" l="1"/>
  <c r="K39" i="69"/>
  <c r="K40" i="69"/>
  <c r="K37" i="69"/>
  <c r="F29" i="70" l="1"/>
  <c r="G22" i="70"/>
  <c r="H17" i="70"/>
  <c r="F16" i="70"/>
  <c r="I22" i="70"/>
  <c r="K44" i="69"/>
  <c r="K43" i="69"/>
  <c r="W12" i="69"/>
  <c r="K51" i="69" s="1"/>
  <c r="I28" i="70" l="1"/>
  <c r="N22" i="70"/>
  <c r="C34" i="70" s="1"/>
  <c r="E39" i="70" s="1"/>
  <c r="K45" i="69"/>
  <c r="N16" i="70"/>
  <c r="F27" i="70" s="1"/>
  <c r="K36" i="69"/>
  <c r="K41" i="69" s="1"/>
  <c r="K46" i="69"/>
  <c r="K49" i="69"/>
  <c r="K50" i="69"/>
  <c r="O41" i="69" l="1"/>
  <c r="Q41" i="69" s="1"/>
  <c r="K52" i="69"/>
  <c r="L28" i="70"/>
  <c r="H20" i="69"/>
  <c r="K47" i="69"/>
  <c r="N47" i="69" s="1"/>
  <c r="Q47" i="69" s="1"/>
  <c r="N52" i="69" l="1"/>
  <c r="Q52" i="69" s="1"/>
  <c r="K54" i="69"/>
  <c r="K56" i="69" s="1"/>
  <c r="N35" i="70"/>
  <c r="E34" i="70"/>
  <c r="G34" i="70" s="1"/>
  <c r="N33" i="70" s="1"/>
  <c r="Q34" i="70" l="1"/>
  <c r="E40" i="70" s="1"/>
  <c r="E41" i="70" s="1"/>
  <c r="E42" i="70" s="1"/>
  <c r="E43" i="70" s="1"/>
  <c r="E44" i="70" s="1"/>
  <c r="E45" i="70" s="1"/>
  <c r="E46" i="70" s="1"/>
  <c r="E47" i="70" s="1"/>
  <c r="E48" i="70" s="1"/>
  <c r="E49" i="70" s="1"/>
  <c r="E50" i="70" s="1"/>
  <c r="E51" i="70" s="1"/>
  <c r="E52" i="70" s="1"/>
  <c r="E53" i="70" s="1"/>
  <c r="E54" i="70" s="1"/>
  <c r="E55" i="70" s="1"/>
  <c r="E56" i="70" s="1"/>
  <c r="E57" i="70" s="1"/>
  <c r="E58" i="70" s="1"/>
  <c r="E59" i="70" s="1"/>
  <c r="E60" i="70" s="1"/>
  <c r="E61" i="70" s="1"/>
  <c r="E62" i="70" s="1"/>
  <c r="E63" i="70" s="1"/>
  <c r="E64" i="70" s="1"/>
  <c r="E65" i="70" s="1"/>
  <c r="N56" i="69"/>
  <c r="Q56" i="69" s="1"/>
  <c r="N54" i="69"/>
  <c r="Q54" i="69" s="1"/>
</calcChain>
</file>

<file path=xl/sharedStrings.xml><?xml version="1.0" encoding="utf-8"?>
<sst xmlns="http://schemas.openxmlformats.org/spreadsheetml/2006/main" count="121" uniqueCount="87">
  <si>
    <t>Дата:</t>
  </si>
  <si>
    <t>мм</t>
  </si>
  <si>
    <t>Фамилия:</t>
  </si>
  <si>
    <t>Данные о прочности пород:</t>
  </si>
  <si>
    <t>Данные по скважине на текущий момент:</t>
  </si>
  <si>
    <t>Давление на устье при испытании пород на приёмистость:</t>
  </si>
  <si>
    <t>(А)</t>
  </si>
  <si>
    <r>
      <t>кг/см</t>
    </r>
    <r>
      <rPr>
        <vertAlign val="superscript"/>
        <sz val="8"/>
        <color theme="1"/>
        <rFont val="Times New Roman"/>
        <family val="1"/>
        <charset val="204"/>
      </rPr>
      <t>2</t>
    </r>
  </si>
  <si>
    <t>Плотность бурового раствора при испытании пород под башмаком колонны:</t>
  </si>
  <si>
    <t>(В)</t>
  </si>
  <si>
    <r>
      <t>г/см</t>
    </r>
    <r>
      <rPr>
        <vertAlign val="superscript"/>
        <sz val="8"/>
        <color theme="1"/>
        <rFont val="Times New Roman"/>
        <family val="1"/>
        <charset val="204"/>
      </rPr>
      <t>3</t>
    </r>
  </si>
  <si>
    <t>Применяемый буровой раствор:</t>
  </si>
  <si>
    <t xml:space="preserve">Максимально допустимая плотность бурового раствора = </t>
  </si>
  <si>
    <t>Плотность</t>
  </si>
  <si>
    <t>(С)</t>
  </si>
  <si>
    <t>Данные о башмаке колонны:</t>
  </si>
  <si>
    <t>Диаметр</t>
  </si>
  <si>
    <t>Глуб.по стволу</t>
  </si>
  <si>
    <t>м</t>
  </si>
  <si>
    <t>Верт.глубина</t>
  </si>
  <si>
    <t>Подача насоса №2</t>
  </si>
  <si>
    <t>Данные по скважине:</t>
  </si>
  <si>
    <t>(Pгс) Давление прокачки (кгс/см2)</t>
  </si>
  <si>
    <t>Диаметр:</t>
  </si>
  <si>
    <t>Скорость 
прокачки</t>
  </si>
  <si>
    <t>Насос №2</t>
  </si>
  <si>
    <t>Данные предварительной 
регистрации объёма</t>
  </si>
  <si>
    <t>Длина,
м</t>
  </si>
  <si>
    <t>Уд-ный
объём, 
л/м</t>
  </si>
  <si>
    <t>Объём, 
литры</t>
  </si>
  <si>
    <t>Число ходов насоса, 
хода</t>
  </si>
  <si>
    <t>Время, 
минуты</t>
  </si>
  <si>
    <r>
      <rPr>
        <u/>
        <sz val="10"/>
        <color theme="1"/>
        <rFont val="Times New Roman"/>
        <family val="1"/>
        <charset val="204"/>
      </rPr>
      <t>Объём</t>
    </r>
    <r>
      <rPr>
        <sz val="10"/>
        <color theme="1"/>
        <rFont val="Times New Roman"/>
        <family val="1"/>
        <charset val="204"/>
      </rPr>
      <t xml:space="preserve">
Подача насосов</t>
    </r>
  </si>
  <si>
    <r>
      <t xml:space="preserve">Число ходов
</t>
    </r>
    <r>
      <rPr>
        <u/>
        <sz val="10"/>
        <color theme="1"/>
        <rFont val="Times New Roman"/>
        <family val="1"/>
        <charset val="204"/>
      </rPr>
      <t>насоса</t>
    </r>
    <r>
      <rPr>
        <sz val="10"/>
        <color theme="1"/>
        <rFont val="Times New Roman"/>
        <family val="1"/>
        <charset val="204"/>
      </rPr>
      <t xml:space="preserve">
Скорость прокачки</t>
    </r>
  </si>
  <si>
    <t xml:space="preserve">Объём бурильной колонны </t>
  </si>
  <si>
    <t>УБТ в открытом стволе  Ø203</t>
  </si>
  <si>
    <t>Объём КП в открытом стволе</t>
  </si>
  <si>
    <t>БТ в обсадной колонне Ø 88,9</t>
  </si>
  <si>
    <t xml:space="preserve">Общий объём кольцевого пространства (КП) </t>
  </si>
  <si>
    <t>(F+G)=(H)</t>
  </si>
  <si>
    <t xml:space="preserve">Общий объём промывочной жидкости в скв-не </t>
  </si>
  <si>
    <t>(D+H)=(I)</t>
  </si>
  <si>
    <t xml:space="preserve">
</t>
  </si>
  <si>
    <t>Данные о проявлении:</t>
  </si>
  <si>
    <r>
      <t>кгс/см</t>
    </r>
    <r>
      <rPr>
        <vertAlign val="superscript"/>
        <sz val="9"/>
        <color theme="1"/>
        <rFont val="Times New Roman"/>
        <family val="1"/>
        <charset val="204"/>
      </rPr>
      <t>2</t>
    </r>
  </si>
  <si>
    <t>Объём притока</t>
  </si>
  <si>
    <r>
      <t>м</t>
    </r>
    <r>
      <rPr>
        <vertAlign val="superscript"/>
        <sz val="10"/>
        <color theme="1"/>
        <rFont val="Times New Roman"/>
        <family val="1"/>
        <charset val="204"/>
      </rPr>
      <t>3</t>
    </r>
  </si>
  <si>
    <t>трубах</t>
  </si>
  <si>
    <t>пространстве</t>
  </si>
  <si>
    <t>К= 1,1    глуб. до 1200м</t>
  </si>
  <si>
    <t>+</t>
  </si>
  <si>
    <t>х</t>
  </si>
  <si>
    <t xml:space="preserve"> =</t>
  </si>
  <si>
    <r>
      <t>г/см</t>
    </r>
    <r>
      <rPr>
        <vertAlign val="superscript"/>
        <sz val="10"/>
        <color theme="1"/>
        <rFont val="Times New Roman"/>
        <family val="1"/>
        <charset val="204"/>
      </rPr>
      <t>3</t>
    </r>
  </si>
  <si>
    <t>К= 1,05  глуб. более 1200м</t>
  </si>
  <si>
    <t>х 0,1</t>
  </si>
  <si>
    <t xml:space="preserve">  х  100</t>
  </si>
  <si>
    <t xml:space="preserve"> -</t>
  </si>
  <si>
    <t xml:space="preserve"> = </t>
  </si>
  <si>
    <t>Число ходов</t>
  </si>
  <si>
    <r>
      <t>Давление, кг/см</t>
    </r>
    <r>
      <rPr>
        <vertAlign val="superscript"/>
        <sz val="10"/>
        <color theme="1"/>
        <rFont val="Times New Roman"/>
        <family val="1"/>
        <charset val="204"/>
      </rPr>
      <t>2</t>
    </r>
  </si>
  <si>
    <t>Подача насоса №1</t>
  </si>
  <si>
    <t>Насос №1</t>
  </si>
  <si>
    <t>Объём КП в обсадной колонне</t>
  </si>
  <si>
    <t>Плотность
раствора
глушения
KMD</t>
  </si>
  <si>
    <t>Давление в бурильных(SIDPP)</t>
  </si>
  <si>
    <t>Давление в затрубном(SICP)</t>
  </si>
  <si>
    <t>Начальное давление
циркуляции
ICP</t>
  </si>
  <si>
    <t>Конечное давление
циркуляции
FCP</t>
  </si>
  <si>
    <t xml:space="preserve">Начальное макс. доп. давление на устье в КП [MAASP]=
((С) – Плотность применяемого бур. р-ра) х  Верт. гл. башмака х 0,1 
</t>
  </si>
  <si>
    <t>((С) – Плотность р-ра глушения) х  Верт. гл. башмака х 0,1</t>
  </si>
  <si>
    <t xml:space="preserve">  (Е)</t>
  </si>
  <si>
    <r>
      <rPr>
        <b/>
        <sz val="10"/>
        <color theme="1"/>
        <rFont val="Times New Roman"/>
        <family val="1"/>
        <charset val="204"/>
      </rPr>
      <t xml:space="preserve"> ICP  </t>
    </r>
    <r>
      <rPr>
        <sz val="10"/>
        <color theme="1"/>
        <rFont val="Times New Roman"/>
        <family val="1"/>
        <charset val="204"/>
      </rPr>
      <t xml:space="preserve">       -        </t>
    </r>
    <r>
      <rPr>
        <b/>
        <sz val="10"/>
        <color theme="1"/>
        <rFont val="Times New Roman"/>
        <family val="1"/>
        <charset val="204"/>
      </rPr>
      <t xml:space="preserve">FCP </t>
    </r>
    <r>
      <rPr>
        <sz val="10"/>
        <color theme="1"/>
        <rFont val="Times New Roman"/>
        <family val="1"/>
        <charset val="204"/>
      </rPr>
      <t xml:space="preserve">         =      ( </t>
    </r>
    <r>
      <rPr>
        <b/>
        <sz val="10"/>
        <color theme="1"/>
        <rFont val="Times New Roman"/>
        <family val="1"/>
        <charset val="204"/>
      </rPr>
      <t>К</t>
    </r>
    <r>
      <rPr>
        <sz val="10"/>
        <color theme="1"/>
        <rFont val="Times New Roman"/>
        <family val="1"/>
        <charset val="204"/>
      </rPr>
      <t xml:space="preserve"> )</t>
    </r>
  </si>
  <si>
    <r>
      <t xml:space="preserve">( </t>
    </r>
    <r>
      <rPr>
        <b/>
        <sz val="10"/>
        <color theme="1"/>
        <rFont val="Times New Roman"/>
        <family val="1"/>
        <charset val="204"/>
      </rPr>
      <t>К</t>
    </r>
    <r>
      <rPr>
        <sz val="10"/>
        <color theme="1"/>
        <rFont val="Times New Roman"/>
        <family val="1"/>
        <charset val="204"/>
      </rPr>
      <t xml:space="preserve"> )   х   100</t>
    </r>
  </si>
  <si>
    <r>
      <t xml:space="preserve">( </t>
    </r>
    <r>
      <rPr>
        <b/>
        <sz val="10"/>
        <color theme="1"/>
        <rFont val="Times New Roman"/>
        <family val="1"/>
        <charset val="204"/>
      </rPr>
      <t>Е</t>
    </r>
    <r>
      <rPr>
        <sz val="10"/>
        <color theme="1"/>
        <rFont val="Times New Roman"/>
        <family val="1"/>
        <charset val="204"/>
      </rPr>
      <t xml:space="preserve"> )</t>
    </r>
  </si>
  <si>
    <t>Утяжелённые бур. трубы (УБТ) Ø178х71</t>
  </si>
  <si>
    <t>СК 178/100 в открытом столе Ø195</t>
  </si>
  <si>
    <t xml:space="preserve">СК 178/100 </t>
  </si>
  <si>
    <t>запас безопасности</t>
  </si>
  <si>
    <t>Бурение под "хвостовик"</t>
  </si>
  <si>
    <t>Бурильные трубы (БТ) Ø101,6х8,38</t>
  </si>
  <si>
    <t>БТ/ТБТ в открытом столе Ø101,6</t>
  </si>
  <si>
    <t>Бурильные трубы (БТ) Ø102</t>
  </si>
  <si>
    <t>Толстостенные бур. трубы (ТБТ)Ø102х22,5</t>
  </si>
  <si>
    <t>Скважина № … КП № … ЮТМ</t>
  </si>
  <si>
    <t>ПРИЛОЖЕНИЕ 5 К ПЛАНУ МЕРОПРИЯТИЙ ПО ЛОКАЛИЗАЦИИ И ЛИКВИДАЦИИ ПОСЛЕДСТВИЙ АВАРИЙ АО «ВОСТСИБНЕФТЕГАЗ» 
№ П3-05 ПМЛПА-1448 ЮЛ-107 «ОПАСНОГО ПРОИЗВОДСТВЕННОГО ОБЪЕКТА: «ФОНД СКВАЖИН» РЕГИСТРАЦИОННЫЙ №А66-01899-0019» ВЕРСИЯ 5</t>
  </si>
  <si>
    <t>ШАБЛОН «ЛИСТ ГЛУШЕНИЯ (МЕТОД БУРИЛЬЩИКА) ПРИ ВОЗНИКНОВЕНИИ ГНВП»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</si>
</sst>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_(* #,##0_);_(* \(#,##0\);_(* &quot;-&quot;_);_(@_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0.0"/>
    <numFmt numFmtId="168" formatCode="dd/mm/yy;@"/>
    <numFmt numFmtId="169" formatCode="#,##0.0"/>
    <numFmt numFmtId="170" formatCode="_(* #,##0.00_);\(* #,##0.00\);_(* &quot;-&quot;??_);_(@_)"/>
    <numFmt numFmtId="171" formatCode="&quot;$&quot;#.;\(&quot;$&quot;#,\)"/>
    <numFmt numFmtId="172" formatCode="_-* #,##0\ _D_M_-;\-* #,##0\ _D_M_-;_-* &quot;-&quot;\ _D_M_-;_-@_-"/>
    <numFmt numFmtId="173" formatCode="_-* #,##0.00\ _D_M_-;\-* #,##0.00\ _D_M_-;_-* &quot;-&quot;??\ _D_M_-;_-@_-"/>
    <numFmt numFmtId="174" formatCode="#,##0.00\ &quot;Pts&quot;;\-#,##0.00\ &quot;Pts&quot;"/>
    <numFmt numFmtId="175" formatCode="[$-409]d\-mmm\-yy;@"/>
    <numFmt numFmtId="176" formatCode="####&quot; м&quot;"/>
  </numFmts>
  <fonts count="92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Helv"/>
    </font>
    <font>
      <sz val="10"/>
      <name val="Arial Cyr"/>
      <family val="2"/>
      <charset val="204"/>
    </font>
    <font>
      <sz val="12"/>
      <color indexed="8"/>
      <name val="Times New Roman"/>
      <family val="2"/>
      <charset val="204"/>
    </font>
    <font>
      <sz val="12"/>
      <color indexed="9"/>
      <name val="Times New Roman"/>
      <family val="2"/>
      <charset val="204"/>
    </font>
    <font>
      <sz val="12"/>
      <color indexed="62"/>
      <name val="Times New Roman"/>
      <family val="2"/>
      <charset val="204"/>
    </font>
    <font>
      <b/>
      <sz val="12"/>
      <color indexed="63"/>
      <name val="Times New Roman"/>
      <family val="2"/>
      <charset val="204"/>
    </font>
    <font>
      <b/>
      <sz val="12"/>
      <color indexed="52"/>
      <name val="Times New Roman"/>
      <family val="2"/>
      <charset val="204"/>
    </font>
    <font>
      <b/>
      <sz val="15"/>
      <color indexed="56"/>
      <name val="Times New Roman"/>
      <family val="2"/>
      <charset val="204"/>
    </font>
    <font>
      <b/>
      <sz val="13"/>
      <color indexed="56"/>
      <name val="Times New Roman"/>
      <family val="2"/>
      <charset val="204"/>
    </font>
    <font>
      <b/>
      <sz val="11"/>
      <color indexed="56"/>
      <name val="Times New Roman"/>
      <family val="2"/>
      <charset val="204"/>
    </font>
    <font>
      <b/>
      <sz val="12"/>
      <color indexed="8"/>
      <name val="Times New Roman"/>
      <family val="2"/>
      <charset val="204"/>
    </font>
    <font>
      <b/>
      <sz val="12"/>
      <color indexed="9"/>
      <name val="Times New Roman"/>
      <family val="2"/>
      <charset val="204"/>
    </font>
    <font>
      <b/>
      <sz val="18"/>
      <color indexed="56"/>
      <name val="Cambria"/>
      <family val="2"/>
      <charset val="204"/>
    </font>
    <font>
      <sz val="12"/>
      <color indexed="60"/>
      <name val="Times New Roman"/>
      <family val="2"/>
      <charset val="204"/>
    </font>
    <font>
      <sz val="12"/>
      <color indexed="20"/>
      <name val="Times New Roman"/>
      <family val="2"/>
      <charset val="204"/>
    </font>
    <font>
      <i/>
      <sz val="12"/>
      <color indexed="23"/>
      <name val="Times New Roman"/>
      <family val="2"/>
      <charset val="204"/>
    </font>
    <font>
      <sz val="12"/>
      <color indexed="52"/>
      <name val="Times New Roman"/>
      <family val="2"/>
      <charset val="204"/>
    </font>
    <font>
      <sz val="12"/>
      <color indexed="10"/>
      <name val="Times New Roman"/>
      <family val="2"/>
      <charset val="204"/>
    </font>
    <font>
      <sz val="12"/>
      <color indexed="17"/>
      <name val="Times New Roman"/>
      <family val="2"/>
      <charset val="204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2"/>
      <name val="Univers 57 Condensed"/>
      <family val="2"/>
    </font>
    <font>
      <sz val="8"/>
      <name val="Arial Narrow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ms Rmn"/>
      <charset val="204"/>
    </font>
    <font>
      <sz val="10"/>
      <name val="Geneva"/>
      <charset val="204"/>
    </font>
    <font>
      <sz val="10"/>
      <name val="MS Serif"/>
      <family val="2"/>
      <charset val="204"/>
    </font>
    <font>
      <sz val="10"/>
      <color indexed="16"/>
      <name val="MS Serif"/>
      <family val="2"/>
      <charset val="204"/>
    </font>
    <font>
      <sz val="8"/>
      <name val="Helv"/>
      <charset val="204"/>
    </font>
    <font>
      <b/>
      <sz val="12"/>
      <color indexed="9"/>
      <name val="Tms Rmn"/>
      <charset val="204"/>
    </font>
    <font>
      <b/>
      <sz val="12"/>
      <name val="Arial"/>
      <family val="2"/>
      <charset val="204"/>
    </font>
    <font>
      <b/>
      <sz val="8"/>
      <name val="MS Sans Serif"/>
      <family val="2"/>
      <charset val="204"/>
    </font>
    <font>
      <sz val="8"/>
      <name val="Wingdings"/>
      <charset val="2"/>
    </font>
    <font>
      <sz val="8"/>
      <name val="MS Sans Serif"/>
      <family val="2"/>
      <charset val="204"/>
    </font>
    <font>
      <b/>
      <sz val="8"/>
      <color indexed="8"/>
      <name val="Helv"/>
      <charset val="204"/>
    </font>
    <font>
      <u/>
      <sz val="10"/>
      <color indexed="12"/>
      <name val="Arial"/>
      <family val="2"/>
    </font>
    <font>
      <u/>
      <sz val="10"/>
      <color indexed="12"/>
      <name val="Arial"/>
      <family val="2"/>
      <charset val="204"/>
    </font>
    <font>
      <u/>
      <sz val="10"/>
      <color theme="10"/>
      <name val="Arial"/>
      <family val="2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vertAlign val="superscript"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color theme="1"/>
      <name val="Times New Roman"/>
      <family val="1"/>
    </font>
    <font>
      <u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vertAlign val="superscript"/>
      <sz val="9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3"/>
      <name val="Arial"/>
      <family val="2"/>
      <charset val="204"/>
    </font>
    <font>
      <sz val="13"/>
      <name val="Arial Cyr"/>
      <family val="2"/>
      <charset val="204"/>
    </font>
    <font>
      <b/>
      <sz val="16"/>
      <name val="Arial"/>
      <family val="2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6"/>
        <bgColor indexed="64"/>
      </patternFill>
    </fill>
    <fill>
      <patternFill patternType="darkVertical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4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83">
    <xf numFmtId="0" fontId="0" fillId="0" borderId="0"/>
    <xf numFmtId="0" fontId="7" fillId="0" borderId="0"/>
    <xf numFmtId="0" fontId="8" fillId="0" borderId="0"/>
    <xf numFmtId="0" fontId="31" fillId="2" borderId="0" applyNumberFormat="0" applyBorder="0" applyAlignment="0" applyProtection="0"/>
    <xf numFmtId="0" fontId="31" fillId="3" borderId="0" applyNumberFormat="0" applyBorder="0" applyAlignment="0" applyProtection="0"/>
    <xf numFmtId="0" fontId="31" fillId="4" borderId="0" applyNumberFormat="0" applyBorder="0" applyAlignment="0" applyProtection="0"/>
    <xf numFmtId="0" fontId="31" fillId="5" borderId="0" applyNumberFormat="0" applyBorder="0" applyAlignment="0" applyProtection="0"/>
    <xf numFmtId="0" fontId="31" fillId="6" borderId="0" applyNumberFormat="0" applyBorder="0" applyAlignment="0" applyProtection="0"/>
    <xf numFmtId="0" fontId="31" fillId="7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31" fillId="8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5" borderId="0" applyNumberFormat="0" applyBorder="0" applyAlignment="0" applyProtection="0"/>
    <xf numFmtId="0" fontId="31" fillId="8" borderId="0" applyNumberFormat="0" applyBorder="0" applyAlignment="0" applyProtection="0"/>
    <xf numFmtId="0" fontId="31" fillId="11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15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32" fillId="18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19" borderId="0" applyNumberFormat="0" applyBorder="0" applyAlignment="0" applyProtection="0"/>
    <xf numFmtId="0" fontId="33" fillId="3" borderId="0" applyNumberFormat="0" applyBorder="0" applyAlignment="0" applyProtection="0"/>
    <xf numFmtId="0" fontId="34" fillId="20" borderId="1" applyNumberFormat="0" applyAlignment="0" applyProtection="0"/>
    <xf numFmtId="0" fontId="35" fillId="21" borderId="2" applyNumberFormat="0" applyAlignment="0" applyProtection="0"/>
    <xf numFmtId="170" fontId="28" fillId="0" borderId="0" applyFont="0" applyFill="0" applyBorder="0" applyAlignment="0" applyProtection="0"/>
    <xf numFmtId="0" fontId="36" fillId="0" borderId="0" applyNumberFormat="0" applyFill="0" applyBorder="0" applyAlignment="0" applyProtection="0"/>
    <xf numFmtId="0" fontId="37" fillId="4" borderId="0" applyNumberFormat="0" applyBorder="0" applyAlignment="0" applyProtection="0"/>
    <xf numFmtId="0" fontId="38" fillId="0" borderId="3" applyNumberFormat="0" applyFill="0" applyAlignment="0" applyProtection="0"/>
    <xf numFmtId="0" fontId="39" fillId="0" borderId="4" applyNumberFormat="0" applyFill="0" applyAlignment="0" applyProtection="0"/>
    <xf numFmtId="0" fontId="40" fillId="0" borderId="5" applyNumberFormat="0" applyFill="0" applyAlignment="0" applyProtection="0"/>
    <xf numFmtId="0" fontId="40" fillId="0" borderId="0" applyNumberFormat="0" applyFill="0" applyBorder="0" applyAlignment="0" applyProtection="0"/>
    <xf numFmtId="0" fontId="41" fillId="7" borderId="1" applyNumberFormat="0" applyAlignment="0" applyProtection="0"/>
    <xf numFmtId="12" fontId="30" fillId="20" borderId="6" applyNumberFormat="0" applyFont="0" applyBorder="0" applyAlignment="0">
      <alignment horizontal="center"/>
      <protection locked="0"/>
    </xf>
    <xf numFmtId="0" fontId="41" fillId="7" borderId="1" applyNumberFormat="0" applyAlignment="0" applyProtection="0"/>
    <xf numFmtId="0" fontId="42" fillId="0" borderId="7" applyNumberFormat="0" applyFill="0" applyAlignment="0" applyProtection="0"/>
    <xf numFmtId="0" fontId="43" fillId="22" borderId="0" applyNumberFormat="0" applyBorder="0" applyAlignment="0" applyProtection="0"/>
    <xf numFmtId="0" fontId="27" fillId="0" borderId="0"/>
    <xf numFmtId="0" fontId="27" fillId="0" borderId="0"/>
    <xf numFmtId="0" fontId="27" fillId="0" borderId="0">
      <alignment horizontal="right" vertical="center"/>
    </xf>
    <xf numFmtId="0" fontId="29" fillId="0" borderId="0"/>
    <xf numFmtId="0" fontId="48" fillId="0" borderId="0"/>
    <xf numFmtId="0" fontId="3" fillId="0" borderId="0"/>
    <xf numFmtId="0" fontId="48" fillId="0" borderId="0"/>
    <xf numFmtId="0" fontId="3" fillId="0" borderId="0"/>
    <xf numFmtId="0" fontId="3" fillId="23" borderId="8" applyNumberFormat="0" applyFont="0" applyAlignment="0" applyProtection="0"/>
    <xf numFmtId="166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44" fillId="20" borderId="9" applyNumberFormat="0" applyAlignment="0" applyProtection="0"/>
    <xf numFmtId="0" fontId="26" fillId="0" borderId="10">
      <alignment horizontal="centerContinuous" vertical="center"/>
    </xf>
    <xf numFmtId="49" fontId="26" fillId="0" borderId="11" applyBorder="0">
      <alignment horizontal="centerContinuous" vertical="center"/>
      <protection locked="0"/>
    </xf>
    <xf numFmtId="0" fontId="45" fillId="0" borderId="0" applyNumberFormat="0" applyFill="0" applyBorder="0" applyAlignment="0" applyProtection="0"/>
    <xf numFmtId="0" fontId="46" fillId="0" borderId="12" applyNumberFormat="0" applyFill="0" applyAlignment="0" applyProtection="0"/>
    <xf numFmtId="0" fontId="47" fillId="0" borderId="0" applyNumberFormat="0" applyFill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1" fillId="7" borderId="1" applyNumberFormat="0" applyAlignment="0" applyProtection="0"/>
    <xf numFmtId="0" fontId="11" fillId="7" borderId="1" applyNumberFormat="0" applyAlignment="0" applyProtection="0"/>
    <xf numFmtId="0" fontId="12" fillId="20" borderId="9" applyNumberFormat="0" applyAlignment="0" applyProtection="0"/>
    <xf numFmtId="0" fontId="12" fillId="20" borderId="9" applyNumberFormat="0" applyAlignment="0" applyProtection="0"/>
    <xf numFmtId="0" fontId="13" fillId="20" borderId="1" applyNumberFormat="0" applyAlignment="0" applyProtection="0"/>
    <xf numFmtId="0" fontId="13" fillId="20" borderId="1" applyNumberFormat="0" applyAlignment="0" applyProtection="0"/>
    <xf numFmtId="165" fontId="3" fillId="0" borderId="0" applyFont="0" applyFill="0" applyBorder="0" applyAlignment="0" applyProtection="0"/>
    <xf numFmtId="0" fontId="14" fillId="0" borderId="3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12" applyNumberFormat="0" applyFill="0" applyAlignment="0" applyProtection="0"/>
    <xf numFmtId="0" fontId="17" fillId="0" borderId="12" applyNumberFormat="0" applyFill="0" applyAlignment="0" applyProtection="0"/>
    <xf numFmtId="0" fontId="18" fillId="21" borderId="2" applyNumberFormat="0" applyAlignment="0" applyProtection="0"/>
    <xf numFmtId="0" fontId="18" fillId="21" borderId="2" applyNumberFormat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6" fillId="0" borderId="0"/>
    <xf numFmtId="0" fontId="5" fillId="0" borderId="0"/>
    <xf numFmtId="0" fontId="3" fillId="0" borderId="0"/>
    <xf numFmtId="0" fontId="3" fillId="0" borderId="0"/>
    <xf numFmtId="0" fontId="48" fillId="0" borderId="0"/>
    <xf numFmtId="0" fontId="3" fillId="0" borderId="0"/>
    <xf numFmtId="0" fontId="49" fillId="0" borderId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9" fillId="23" borderId="8" applyNumberFormat="0" applyFont="0" applyAlignment="0" applyProtection="0"/>
    <xf numFmtId="0" fontId="9" fillId="23" borderId="8" applyNumberFormat="0" applyFont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6" fillId="0" borderId="0"/>
    <xf numFmtId="0" fontId="3" fillId="0" borderId="0"/>
    <xf numFmtId="0" fontId="51" fillId="0" borderId="0">
      <alignment horizontal="center" wrapText="1"/>
      <protection locked="0"/>
    </xf>
    <xf numFmtId="0" fontId="52" fillId="0" borderId="0" applyNumberFormat="0" applyFill="0" applyBorder="0" applyAlignment="0" applyProtection="0"/>
    <xf numFmtId="171" fontId="53" fillId="0" borderId="0" applyFill="0" applyBorder="0" applyAlignment="0"/>
    <xf numFmtId="0" fontId="54" fillId="0" borderId="0" applyNumberFormat="0" applyAlignment="0">
      <alignment horizontal="left"/>
    </xf>
    <xf numFmtId="172" fontId="3" fillId="0" borderId="0" applyFont="0" applyFill="0" applyBorder="0" applyAlignment="0" applyProtection="0"/>
    <xf numFmtId="173" fontId="3" fillId="0" borderId="0" applyFont="0" applyFill="0" applyBorder="0" applyAlignment="0" applyProtection="0"/>
    <xf numFmtId="0" fontId="55" fillId="0" borderId="0" applyNumberFormat="0" applyAlignment="0">
      <alignment horizontal="left"/>
    </xf>
    <xf numFmtId="0" fontId="56" fillId="0" borderId="0"/>
    <xf numFmtId="38" fontId="4" fillId="24" borderId="0" applyNumberFormat="0" applyBorder="0" applyAlignment="0" applyProtection="0"/>
    <xf numFmtId="0" fontId="57" fillId="25" borderId="0"/>
    <xf numFmtId="0" fontId="58" fillId="0" borderId="19" applyNumberFormat="0" applyAlignment="0" applyProtection="0">
      <alignment horizontal="left" vertical="center"/>
    </xf>
    <xf numFmtId="0" fontId="58" fillId="0" borderId="26">
      <alignment horizontal="left" vertical="center"/>
    </xf>
    <xf numFmtId="0" fontId="59" fillId="0" borderId="16">
      <alignment horizontal="center"/>
    </xf>
    <xf numFmtId="0" fontId="59" fillId="0" borderId="0">
      <alignment horizontal="center"/>
    </xf>
    <xf numFmtId="10" fontId="4" fillId="26" borderId="14" applyNumberFormat="0" applyBorder="0" applyAlignment="0" applyProtection="0"/>
    <xf numFmtId="174" fontId="3" fillId="0" borderId="0"/>
    <xf numFmtId="14" fontId="51" fillId="0" borderId="0">
      <alignment horizontal="center" wrapText="1"/>
      <protection locked="0"/>
    </xf>
    <xf numFmtId="10" fontId="3" fillId="0" borderId="0" applyFont="0" applyFill="0" applyBorder="0" applyAlignment="0" applyProtection="0"/>
    <xf numFmtId="0" fontId="60" fillId="27" borderId="0" applyNumberFormat="0" applyFont="0" applyBorder="0" applyAlignment="0">
      <alignment horizontal="center"/>
    </xf>
    <xf numFmtId="14" fontId="56" fillId="0" borderId="0" applyNumberFormat="0" applyFill="0" applyBorder="0" applyAlignment="0" applyProtection="0">
      <alignment horizontal="left"/>
    </xf>
    <xf numFmtId="0" fontId="60" fillId="1" borderId="26" applyNumberFormat="0" applyFont="0" applyAlignment="0">
      <alignment horizontal="center"/>
    </xf>
    <xf numFmtId="0" fontId="56" fillId="0" borderId="10"/>
    <xf numFmtId="0" fontId="61" fillId="0" borderId="0" applyNumberFormat="0" applyFill="0" applyBorder="0" applyAlignment="0">
      <alignment horizontal="center"/>
    </xf>
    <xf numFmtId="0" fontId="3" fillId="0" borderId="0"/>
    <xf numFmtId="40" fontId="62" fillId="0" borderId="0" applyBorder="0">
      <alignment horizontal="right"/>
    </xf>
    <xf numFmtId="0" fontId="63" fillId="0" borderId="0" applyNumberFormat="0" applyFill="0" applyBorder="0" applyAlignment="0" applyProtection="0">
      <alignment vertical="top"/>
      <protection locked="0"/>
    </xf>
    <xf numFmtId="0" fontId="64" fillId="0" borderId="0" applyNumberFormat="0" applyFill="0" applyBorder="0" applyAlignment="0" applyProtection="0">
      <alignment vertical="top"/>
      <protection locked="0"/>
    </xf>
    <xf numFmtId="0" fontId="65" fillId="0" borderId="0" applyNumberFormat="0" applyFill="0" applyBorder="0" applyAlignment="0" applyProtection="0">
      <alignment vertical="top"/>
      <protection locked="0"/>
    </xf>
    <xf numFmtId="9" fontId="3" fillId="0" borderId="0" applyFont="0" applyFill="0" applyBorder="0" applyAlignment="0" applyProtection="0"/>
    <xf numFmtId="175" fontId="27" fillId="0" borderId="0"/>
    <xf numFmtId="0" fontId="2" fillId="0" borderId="0"/>
    <xf numFmtId="0" fontId="1" fillId="0" borderId="0"/>
  </cellStyleXfs>
  <cellXfs count="296">
    <xf numFmtId="0" fontId="0" fillId="0" borderId="0" xfId="0"/>
    <xf numFmtId="0" fontId="67" fillId="29" borderId="32" xfId="181" applyFont="1" applyFill="1" applyBorder="1"/>
    <xf numFmtId="0" fontId="67" fillId="29" borderId="33" xfId="181" applyFont="1" applyFill="1" applyBorder="1"/>
    <xf numFmtId="0" fontId="67" fillId="29" borderId="17" xfId="181" applyFont="1" applyFill="1" applyBorder="1"/>
    <xf numFmtId="0" fontId="67" fillId="0" borderId="0" xfId="181" applyFont="1"/>
    <xf numFmtId="0" fontId="67" fillId="0" borderId="0" xfId="181" applyFont="1" applyBorder="1"/>
    <xf numFmtId="0" fontId="67" fillId="29" borderId="31" xfId="181" applyFont="1" applyFill="1" applyBorder="1"/>
    <xf numFmtId="0" fontId="67" fillId="0" borderId="32" xfId="181" applyFont="1" applyBorder="1"/>
    <xf numFmtId="0" fontId="67" fillId="0" borderId="33" xfId="181" applyFont="1" applyBorder="1"/>
    <xf numFmtId="0" fontId="67" fillId="0" borderId="17" xfId="181" applyFont="1" applyBorder="1"/>
    <xf numFmtId="0" fontId="67" fillId="29" borderId="35" xfId="181" applyFont="1" applyFill="1" applyBorder="1"/>
    <xf numFmtId="0" fontId="69" fillId="0" borderId="0" xfId="181" applyFont="1" applyBorder="1"/>
    <xf numFmtId="0" fontId="67" fillId="0" borderId="31" xfId="181" applyFont="1" applyBorder="1"/>
    <xf numFmtId="0" fontId="67" fillId="0" borderId="0" xfId="181" applyFont="1" applyAlignment="1">
      <alignment wrapText="1"/>
    </xf>
    <xf numFmtId="0" fontId="67" fillId="0" borderId="36" xfId="181" applyFont="1" applyBorder="1"/>
    <xf numFmtId="0" fontId="67" fillId="0" borderId="16" xfId="181" applyFont="1" applyBorder="1"/>
    <xf numFmtId="0" fontId="67" fillId="0" borderId="37" xfId="181" applyFont="1" applyBorder="1"/>
    <xf numFmtId="0" fontId="67" fillId="29" borderId="0" xfId="181" applyFont="1" applyFill="1" applyBorder="1"/>
    <xf numFmtId="0" fontId="70" fillId="0" borderId="32" xfId="181" applyFont="1" applyBorder="1"/>
    <xf numFmtId="0" fontId="69" fillId="0" borderId="33" xfId="181" applyFont="1" applyBorder="1"/>
    <xf numFmtId="0" fontId="67" fillId="0" borderId="35" xfId="181" applyFont="1" applyBorder="1"/>
    <xf numFmtId="0" fontId="67" fillId="0" borderId="13" xfId="181" applyFont="1" applyBorder="1" applyAlignment="1">
      <alignment horizontal="center" vertical="center"/>
    </xf>
    <xf numFmtId="0" fontId="68" fillId="0" borderId="35" xfId="181" applyFont="1" applyBorder="1" applyAlignment="1">
      <alignment horizontal="center" vertical="center"/>
    </xf>
    <xf numFmtId="0" fontId="73" fillId="0" borderId="0" xfId="181" applyFont="1" applyBorder="1"/>
    <xf numFmtId="0" fontId="68" fillId="0" borderId="35" xfId="181" applyFont="1" applyBorder="1" applyAlignment="1">
      <alignment horizontal="center" vertical="center" wrapText="1"/>
    </xf>
    <xf numFmtId="0" fontId="74" fillId="0" borderId="31" xfId="181" applyFont="1" applyBorder="1"/>
    <xf numFmtId="0" fontId="68" fillId="0" borderId="31" xfId="181" applyFont="1" applyBorder="1"/>
    <xf numFmtId="0" fontId="68" fillId="0" borderId="0" xfId="181" applyFont="1" applyBorder="1"/>
    <xf numFmtId="0" fontId="71" fillId="0" borderId="0" xfId="181" applyFont="1"/>
    <xf numFmtId="4" fontId="67" fillId="0" borderId="0" xfId="181" applyNumberFormat="1" applyFont="1" applyBorder="1" applyAlignment="1" applyProtection="1">
      <alignment horizontal="center" vertical="center"/>
      <protection locked="0"/>
    </xf>
    <xf numFmtId="0" fontId="67" fillId="0" borderId="0" xfId="181" applyFont="1" applyBorder="1" applyAlignment="1">
      <alignment horizontal="center" vertical="center"/>
    </xf>
    <xf numFmtId="4" fontId="66" fillId="0" borderId="18" xfId="181" applyNumberFormat="1" applyFont="1" applyBorder="1" applyAlignment="1" applyProtection="1">
      <alignment horizontal="center" vertical="center"/>
      <protection locked="0"/>
    </xf>
    <xf numFmtId="4" fontId="67" fillId="0" borderId="16" xfId="181" applyNumberFormat="1" applyFont="1" applyBorder="1" applyAlignment="1">
      <alignment horizontal="center" vertical="center"/>
    </xf>
    <xf numFmtId="169" fontId="67" fillId="0" borderId="0" xfId="181" applyNumberFormat="1" applyFont="1" applyBorder="1" applyAlignment="1" applyProtection="1">
      <alignment horizontal="center" vertical="center"/>
      <protection locked="0"/>
    </xf>
    <xf numFmtId="1" fontId="67" fillId="0" borderId="0" xfId="181" applyNumberFormat="1" applyFont="1" applyBorder="1" applyAlignment="1" applyProtection="1">
      <alignment horizontal="center" vertical="center"/>
      <protection locked="0"/>
    </xf>
    <xf numFmtId="0" fontId="67" fillId="29" borderId="0" xfId="181" applyFont="1" applyFill="1" applyBorder="1" applyAlignment="1">
      <alignment horizontal="center" vertical="center"/>
    </xf>
    <xf numFmtId="0" fontId="67" fillId="29" borderId="0" xfId="181" applyFont="1" applyFill="1" applyBorder="1" applyAlignment="1"/>
    <xf numFmtId="0" fontId="67" fillId="29" borderId="0" xfId="181" applyFont="1" applyFill="1" applyBorder="1" applyAlignment="1" applyProtection="1">
      <alignment horizontal="center" vertical="center"/>
      <protection locked="0"/>
    </xf>
    <xf numFmtId="0" fontId="67" fillId="0" borderId="19" xfId="181" applyFont="1" applyBorder="1"/>
    <xf numFmtId="0" fontId="67" fillId="0" borderId="19" xfId="181" applyFont="1" applyBorder="1" applyAlignment="1" applyProtection="1">
      <alignment vertical="center"/>
      <protection locked="0"/>
    </xf>
    <xf numFmtId="0" fontId="67" fillId="0" borderId="13" xfId="181" applyFont="1" applyBorder="1"/>
    <xf numFmtId="3" fontId="67" fillId="29" borderId="0" xfId="181" applyNumberFormat="1" applyFont="1" applyFill="1" applyBorder="1" applyAlignment="1">
      <alignment vertical="center"/>
    </xf>
    <xf numFmtId="0" fontId="67" fillId="29" borderId="0" xfId="181" applyFont="1" applyFill="1" applyBorder="1" applyAlignment="1">
      <alignment vertical="center"/>
    </xf>
    <xf numFmtId="0" fontId="66" fillId="0" borderId="19" xfId="181" applyFont="1" applyBorder="1" applyAlignment="1" applyProtection="1">
      <alignment horizontal="center" vertical="center"/>
    </xf>
    <xf numFmtId="3" fontId="67" fillId="0" borderId="19" xfId="181" applyNumberFormat="1" applyFont="1" applyBorder="1" applyAlignment="1">
      <alignment vertical="center"/>
    </xf>
    <xf numFmtId="0" fontId="67" fillId="0" borderId="13" xfId="181" applyFont="1" applyBorder="1" applyAlignment="1" applyProtection="1">
      <alignment vertical="center"/>
      <protection locked="0"/>
    </xf>
    <xf numFmtId="3" fontId="67" fillId="0" borderId="13" xfId="181" applyNumberFormat="1" applyFont="1" applyBorder="1" applyAlignment="1">
      <alignment vertical="center"/>
    </xf>
    <xf numFmtId="0" fontId="67" fillId="29" borderId="0" xfId="181" applyFont="1" applyFill="1" applyBorder="1" applyAlignment="1">
      <alignment horizontal="center"/>
    </xf>
    <xf numFmtId="0" fontId="67" fillId="29" borderId="36" xfId="181" applyFont="1" applyFill="1" applyBorder="1"/>
    <xf numFmtId="0" fontId="67" fillId="29" borderId="16" xfId="181" applyFont="1" applyFill="1" applyBorder="1"/>
    <xf numFmtId="0" fontId="67" fillId="29" borderId="16" xfId="181" applyFont="1" applyFill="1" applyBorder="1" applyAlignment="1">
      <alignment wrapText="1"/>
    </xf>
    <xf numFmtId="0" fontId="67" fillId="29" borderId="37" xfId="181" applyFont="1" applyFill="1" applyBorder="1"/>
    <xf numFmtId="0" fontId="70" fillId="0" borderId="32" xfId="181" applyFont="1" applyFill="1" applyBorder="1" applyAlignment="1"/>
    <xf numFmtId="0" fontId="73" fillId="0" borderId="33" xfId="181" applyFont="1" applyFill="1" applyBorder="1" applyAlignment="1"/>
    <xf numFmtId="0" fontId="67" fillId="0" borderId="17" xfId="181" applyFont="1" applyFill="1" applyBorder="1"/>
    <xf numFmtId="0" fontId="73" fillId="0" borderId="31" xfId="181" applyFont="1" applyFill="1" applyBorder="1" applyAlignment="1"/>
    <xf numFmtId="0" fontId="73" fillId="0" borderId="0" xfId="181" applyFont="1" applyFill="1" applyBorder="1" applyAlignment="1"/>
    <xf numFmtId="0" fontId="67" fillId="0" borderId="35" xfId="181" applyFont="1" applyFill="1" applyBorder="1"/>
    <xf numFmtId="0" fontId="79" fillId="0" borderId="0" xfId="181" applyFont="1" applyFill="1" applyBorder="1" applyAlignment="1"/>
    <xf numFmtId="0" fontId="73" fillId="0" borderId="0" xfId="181" applyFont="1" applyFill="1" applyBorder="1" applyAlignment="1">
      <alignment vertical="top"/>
    </xf>
    <xf numFmtId="0" fontId="73" fillId="0" borderId="36" xfId="181" applyFont="1" applyFill="1" applyBorder="1" applyAlignment="1"/>
    <xf numFmtId="0" fontId="73" fillId="0" borderId="16" xfId="181" applyFont="1" applyFill="1" applyBorder="1" applyAlignment="1"/>
    <xf numFmtId="0" fontId="67" fillId="0" borderId="37" xfId="181" applyFont="1" applyFill="1" applyBorder="1"/>
    <xf numFmtId="0" fontId="70" fillId="29" borderId="0" xfId="181" applyFont="1" applyFill="1" applyBorder="1" applyAlignment="1"/>
    <xf numFmtId="0" fontId="70" fillId="0" borderId="33" xfId="181" applyFont="1" applyFill="1" applyBorder="1" applyAlignment="1"/>
    <xf numFmtId="0" fontId="70" fillId="0" borderId="0" xfId="181" applyFont="1" applyFill="1" applyBorder="1" applyAlignment="1"/>
    <xf numFmtId="0" fontId="73" fillId="0" borderId="34" xfId="181" applyFont="1" applyFill="1" applyBorder="1" applyAlignment="1">
      <alignment horizontal="center" vertical="center"/>
    </xf>
    <xf numFmtId="0" fontId="70" fillId="0" borderId="0" xfId="181" applyFont="1" applyFill="1" applyBorder="1" applyAlignment="1">
      <alignment horizontal="center" vertical="center"/>
    </xf>
    <xf numFmtId="0" fontId="67" fillId="0" borderId="0" xfId="181" applyFont="1" applyAlignment="1">
      <alignment horizontal="right" vertical="center"/>
    </xf>
    <xf numFmtId="0" fontId="50" fillId="0" borderId="34" xfId="181" applyFont="1" applyFill="1" applyBorder="1" applyAlignment="1" applyProtection="1">
      <alignment horizontal="center" vertical="center"/>
      <protection locked="0"/>
    </xf>
    <xf numFmtId="0" fontId="67" fillId="0" borderId="0" xfId="181" applyFont="1" applyAlignment="1">
      <alignment horizontal="center" vertical="center"/>
    </xf>
    <xf numFmtId="0" fontId="73" fillId="0" borderId="0" xfId="181" applyFont="1" applyFill="1" applyBorder="1" applyAlignment="1">
      <alignment vertical="center"/>
    </xf>
    <xf numFmtId="0" fontId="70" fillId="0" borderId="16" xfId="181" applyFont="1" applyFill="1" applyBorder="1" applyAlignment="1"/>
    <xf numFmtId="0" fontId="73" fillId="0" borderId="0" xfId="181" applyFont="1" applyFill="1" applyBorder="1" applyAlignment="1">
      <alignment horizontal="center" vertical="center"/>
    </xf>
    <xf numFmtId="4" fontId="73" fillId="0" borderId="34" xfId="181" applyNumberFormat="1" applyFont="1" applyFill="1" applyBorder="1" applyAlignment="1">
      <alignment horizontal="center" vertical="center"/>
    </xf>
    <xf numFmtId="0" fontId="70" fillId="0" borderId="17" xfId="181" applyFont="1" applyFill="1" applyBorder="1" applyAlignment="1"/>
    <xf numFmtId="0" fontId="70" fillId="0" borderId="35" xfId="181" applyFont="1" applyFill="1" applyBorder="1" applyAlignment="1"/>
    <xf numFmtId="1" fontId="73" fillId="0" borderId="34" xfId="181" applyNumberFormat="1" applyFont="1" applyFill="1" applyBorder="1" applyAlignment="1">
      <alignment horizontal="center" vertical="center"/>
    </xf>
    <xf numFmtId="0" fontId="70" fillId="0" borderId="31" xfId="181" applyFont="1" applyFill="1" applyBorder="1" applyAlignment="1"/>
    <xf numFmtId="0" fontId="79" fillId="0" borderId="35" xfId="181" applyFont="1" applyFill="1" applyBorder="1" applyAlignment="1"/>
    <xf numFmtId="167" fontId="69" fillId="0" borderId="34" xfId="181" applyNumberFormat="1" applyFont="1" applyFill="1" applyBorder="1" applyAlignment="1">
      <alignment horizontal="center" vertical="center"/>
    </xf>
    <xf numFmtId="0" fontId="70" fillId="0" borderId="36" xfId="181" applyFont="1" applyFill="1" applyBorder="1" applyAlignment="1"/>
    <xf numFmtId="0" fontId="70" fillId="0" borderId="37" xfId="181" applyFont="1" applyFill="1" applyBorder="1" applyAlignment="1"/>
    <xf numFmtId="0" fontId="67" fillId="0" borderId="0" xfId="181" applyFont="1" applyFill="1" applyBorder="1"/>
    <xf numFmtId="0" fontId="66" fillId="0" borderId="19" xfId="181" applyFont="1" applyBorder="1" applyAlignment="1" applyProtection="1">
      <alignment horizontal="center" vertical="center"/>
      <protection locked="0"/>
    </xf>
    <xf numFmtId="0" fontId="85" fillId="0" borderId="19" xfId="181" applyFont="1" applyBorder="1" applyAlignment="1" applyProtection="1">
      <alignment vertical="center"/>
      <protection locked="0"/>
    </xf>
    <xf numFmtId="0" fontId="85" fillId="0" borderId="19" xfId="181" applyFont="1" applyBorder="1"/>
    <xf numFmtId="3" fontId="85" fillId="0" borderId="19" xfId="181" applyNumberFormat="1" applyFont="1" applyBorder="1" applyAlignment="1">
      <alignment vertical="center"/>
    </xf>
    <xf numFmtId="0" fontId="66" fillId="0" borderId="19" xfId="181" applyFont="1" applyBorder="1" applyAlignment="1" applyProtection="1">
      <alignment horizontal="center" vertical="center"/>
    </xf>
    <xf numFmtId="2" fontId="67" fillId="0" borderId="0" xfId="181" applyNumberFormat="1" applyFont="1"/>
    <xf numFmtId="0" fontId="66" fillId="0" borderId="19" xfId="181" applyFont="1" applyBorder="1" applyAlignment="1" applyProtection="1">
      <alignment horizontal="center" vertical="center"/>
    </xf>
    <xf numFmtId="0" fontId="67" fillId="29" borderId="0" xfId="181" applyFont="1" applyFill="1" applyBorder="1" applyAlignment="1">
      <alignment horizontal="center"/>
    </xf>
    <xf numFmtId="0" fontId="67" fillId="0" borderId="19" xfId="181" applyFont="1" applyBorder="1" applyAlignment="1" applyProtection="1">
      <alignment horizontal="center" vertical="center"/>
    </xf>
    <xf numFmtId="0" fontId="68" fillId="0" borderId="31" xfId="181" applyFont="1" applyBorder="1" applyAlignment="1">
      <alignment vertical="center"/>
    </xf>
    <xf numFmtId="0" fontId="68" fillId="0" borderId="0" xfId="181" applyFont="1" applyBorder="1" applyAlignment="1">
      <alignment vertical="center"/>
    </xf>
    <xf numFmtId="0" fontId="68" fillId="0" borderId="35" xfId="181" applyFont="1" applyBorder="1" applyAlignment="1">
      <alignment vertical="center"/>
    </xf>
    <xf numFmtId="1" fontId="78" fillId="0" borderId="19" xfId="181" applyNumberFormat="1" applyFont="1" applyBorder="1" applyAlignment="1">
      <alignment vertical="center"/>
    </xf>
    <xf numFmtId="0" fontId="0" fillId="0" borderId="18" xfId="0" applyBorder="1" applyAlignment="1"/>
    <xf numFmtId="0" fontId="67" fillId="0" borderId="13" xfId="181" applyFont="1" applyBorder="1" applyAlignment="1">
      <alignment vertical="center"/>
    </xf>
    <xf numFmtId="0" fontId="77" fillId="0" borderId="13" xfId="181" applyFont="1" applyBorder="1" applyAlignment="1">
      <alignment vertical="center"/>
    </xf>
    <xf numFmtId="0" fontId="77" fillId="0" borderId="19" xfId="181" applyFont="1" applyBorder="1" applyAlignment="1">
      <alignment vertical="center"/>
    </xf>
    <xf numFmtId="0" fontId="77" fillId="0" borderId="18" xfId="181" applyFont="1" applyBorder="1" applyAlignment="1">
      <alignment vertical="center"/>
    </xf>
    <xf numFmtId="176" fontId="67" fillId="0" borderId="13" xfId="181" applyNumberFormat="1" applyFont="1" applyBorder="1" applyAlignment="1">
      <alignment horizontal="center" vertical="center"/>
    </xf>
    <xf numFmtId="0" fontId="66" fillId="0" borderId="19" xfId="181" applyFont="1" applyBorder="1" applyAlignment="1" applyProtection="1">
      <alignment horizontal="center" vertical="center"/>
    </xf>
    <xf numFmtId="0" fontId="71" fillId="30" borderId="34" xfId="181" applyFont="1" applyFill="1" applyBorder="1" applyAlignment="1" applyProtection="1">
      <alignment horizontal="center" vertical="center"/>
      <protection locked="0"/>
    </xf>
    <xf numFmtId="0" fontId="66" fillId="30" borderId="18" xfId="181" applyFont="1" applyFill="1" applyBorder="1" applyAlignment="1" applyProtection="1">
      <alignment horizontal="center" vertical="center"/>
      <protection locked="0"/>
    </xf>
    <xf numFmtId="4" fontId="66" fillId="30" borderId="18" xfId="181" applyNumberFormat="1" applyFont="1" applyFill="1" applyBorder="1" applyAlignment="1" applyProtection="1">
      <alignment horizontal="center" vertical="center"/>
      <protection locked="0"/>
    </xf>
    <xf numFmtId="0" fontId="66" fillId="30" borderId="13" xfId="181" applyFont="1" applyFill="1" applyBorder="1" applyAlignment="1" applyProtection="1">
      <alignment horizontal="center" vertical="center"/>
      <protection locked="0"/>
    </xf>
    <xf numFmtId="0" fontId="80" fillId="30" borderId="34" xfId="181" applyFont="1" applyFill="1" applyBorder="1" applyAlignment="1" applyProtection="1">
      <alignment horizontal="center" vertical="center"/>
      <protection locked="0"/>
    </xf>
    <xf numFmtId="167" fontId="80" fillId="30" borderId="34" xfId="181" applyNumberFormat="1" applyFont="1" applyFill="1" applyBorder="1" applyAlignment="1" applyProtection="1">
      <alignment horizontal="center" vertical="center"/>
      <protection locked="0"/>
    </xf>
    <xf numFmtId="0" fontId="69" fillId="28" borderId="34" xfId="181" applyFont="1" applyFill="1" applyBorder="1" applyAlignment="1">
      <alignment horizontal="center" vertical="center"/>
    </xf>
    <xf numFmtId="1" fontId="69" fillId="28" borderId="34" xfId="181" applyNumberFormat="1" applyFont="1" applyFill="1" applyBorder="1" applyAlignment="1">
      <alignment horizontal="center" vertical="center"/>
    </xf>
    <xf numFmtId="4" fontId="69" fillId="28" borderId="34" xfId="181" applyNumberFormat="1" applyFont="1" applyFill="1" applyBorder="1" applyAlignment="1">
      <alignment horizontal="center" vertical="center"/>
    </xf>
    <xf numFmtId="0" fontId="66" fillId="31" borderId="13" xfId="181" applyFont="1" applyFill="1" applyBorder="1" applyAlignment="1" applyProtection="1">
      <alignment horizontal="center" vertical="center"/>
      <protection locked="0"/>
    </xf>
    <xf numFmtId="176" fontId="67" fillId="31" borderId="13" xfId="181" applyNumberFormat="1" applyFont="1" applyFill="1" applyBorder="1" applyAlignment="1">
      <alignment horizontal="center" vertical="center"/>
    </xf>
    <xf numFmtId="0" fontId="66" fillId="0" borderId="34" xfId="181" applyFont="1" applyFill="1" applyBorder="1" applyAlignment="1" applyProtection="1">
      <alignment horizontal="center" vertical="center"/>
      <protection locked="0"/>
    </xf>
    <xf numFmtId="0" fontId="66" fillId="0" borderId="0" xfId="181" applyFont="1" applyFill="1" applyBorder="1"/>
    <xf numFmtId="0" fontId="66" fillId="0" borderId="0" xfId="181" applyFont="1" applyFill="1" applyBorder="1" applyAlignment="1" applyProtection="1">
      <alignment vertical="center"/>
      <protection locked="0"/>
    </xf>
    <xf numFmtId="0" fontId="66" fillId="31" borderId="34" xfId="181" applyFont="1" applyFill="1" applyBorder="1" applyAlignment="1" applyProtection="1">
      <alignment horizontal="center" vertical="center"/>
      <protection locked="0"/>
    </xf>
    <xf numFmtId="0" fontId="89" fillId="0" borderId="0" xfId="0" quotePrefix="1" applyFont="1" applyAlignment="1">
      <alignment vertical="center" wrapText="1"/>
    </xf>
    <xf numFmtId="0" fontId="90" fillId="0" borderId="0" xfId="0" applyFont="1"/>
    <xf numFmtId="0" fontId="91" fillId="0" borderId="0" xfId="0" applyFont="1" applyAlignment="1">
      <alignment horizontal="left" vertical="center"/>
    </xf>
    <xf numFmtId="0" fontId="89" fillId="0" borderId="0" xfId="0" quotePrefix="1" applyFont="1" applyAlignment="1">
      <alignment horizontal="left" vertical="center" wrapText="1"/>
    </xf>
    <xf numFmtId="0" fontId="91" fillId="0" borderId="0" xfId="0" applyFont="1" applyAlignment="1">
      <alignment horizontal="left" vertical="center" wrapText="1"/>
    </xf>
    <xf numFmtId="1" fontId="67" fillId="0" borderId="13" xfId="181" applyNumberFormat="1" applyFont="1" applyBorder="1" applyAlignment="1">
      <alignment horizontal="center" vertical="center"/>
    </xf>
    <xf numFmtId="1" fontId="67" fillId="0" borderId="19" xfId="181" applyNumberFormat="1" applyFont="1" applyBorder="1" applyAlignment="1">
      <alignment horizontal="center" vertical="center"/>
    </xf>
    <xf numFmtId="1" fontId="67" fillId="0" borderId="18" xfId="181" applyNumberFormat="1" applyFont="1" applyBorder="1" applyAlignment="1">
      <alignment horizontal="center" vertical="center"/>
    </xf>
    <xf numFmtId="0" fontId="73" fillId="0" borderId="32" xfId="181" applyFont="1" applyBorder="1" applyAlignment="1">
      <alignment horizontal="center" vertical="center" wrapText="1"/>
    </xf>
    <xf numFmtId="0" fontId="2" fillId="0" borderId="33" xfId="181" applyBorder="1"/>
    <xf numFmtId="0" fontId="2" fillId="0" borderId="17" xfId="181" applyBorder="1"/>
    <xf numFmtId="0" fontId="73" fillId="0" borderId="31" xfId="181" applyFont="1" applyBorder="1" applyAlignment="1">
      <alignment horizontal="center" vertical="center" wrapText="1"/>
    </xf>
    <xf numFmtId="0" fontId="2" fillId="0" borderId="0" xfId="181" applyBorder="1"/>
    <xf numFmtId="0" fontId="2" fillId="0" borderId="35" xfId="181" applyBorder="1"/>
    <xf numFmtId="0" fontId="2" fillId="0" borderId="31" xfId="181" applyBorder="1"/>
    <xf numFmtId="0" fontId="2" fillId="0" borderId="0" xfId="181"/>
    <xf numFmtId="0" fontId="87" fillId="0" borderId="32" xfId="181" applyFont="1" applyBorder="1" applyAlignment="1">
      <alignment horizontal="center" vertical="center" wrapText="1"/>
    </xf>
    <xf numFmtId="0" fontId="86" fillId="0" borderId="33" xfId="181" applyFont="1" applyBorder="1" applyAlignment="1">
      <alignment horizontal="center" vertical="center" wrapText="1"/>
    </xf>
    <xf numFmtId="0" fontId="86" fillId="0" borderId="17" xfId="181" applyFont="1" applyBorder="1" applyAlignment="1">
      <alignment horizontal="center" vertical="center" wrapText="1"/>
    </xf>
    <xf numFmtId="0" fontId="86" fillId="0" borderId="31" xfId="181" applyFont="1" applyBorder="1" applyAlignment="1">
      <alignment horizontal="center" vertical="center" wrapText="1"/>
    </xf>
    <xf numFmtId="0" fontId="86" fillId="0" borderId="0" xfId="181" applyFont="1" applyBorder="1" applyAlignment="1">
      <alignment horizontal="center" vertical="center" wrapText="1"/>
    </xf>
    <xf numFmtId="0" fontId="86" fillId="0" borderId="35" xfId="181" applyFont="1" applyBorder="1" applyAlignment="1">
      <alignment horizontal="center" vertical="center" wrapText="1"/>
    </xf>
    <xf numFmtId="0" fontId="86" fillId="0" borderId="36" xfId="181" applyFont="1" applyBorder="1" applyAlignment="1">
      <alignment horizontal="center" vertical="center" wrapText="1"/>
    </xf>
    <xf numFmtId="0" fontId="86" fillId="0" borderId="16" xfId="181" applyFont="1" applyBorder="1" applyAlignment="1">
      <alignment horizontal="center" vertical="center" wrapText="1"/>
    </xf>
    <xf numFmtId="0" fontId="86" fillId="0" borderId="37" xfId="181" applyFont="1" applyBorder="1" applyAlignment="1">
      <alignment horizontal="center" vertical="center" wrapText="1"/>
    </xf>
    <xf numFmtId="0" fontId="77" fillId="0" borderId="13" xfId="181" applyFont="1" applyBorder="1" applyAlignment="1">
      <alignment horizontal="left" vertical="center"/>
    </xf>
    <xf numFmtId="0" fontId="77" fillId="0" borderId="19" xfId="181" applyFont="1" applyBorder="1" applyAlignment="1">
      <alignment horizontal="left" vertical="center"/>
    </xf>
    <xf numFmtId="0" fontId="77" fillId="0" borderId="18" xfId="181" applyFont="1" applyBorder="1" applyAlignment="1">
      <alignment horizontal="left" vertical="center"/>
    </xf>
    <xf numFmtId="3" fontId="67" fillId="0" borderId="19" xfId="181" applyNumberFormat="1" applyFont="1" applyBorder="1" applyAlignment="1">
      <alignment horizontal="center" vertical="center"/>
    </xf>
    <xf numFmtId="3" fontId="67" fillId="0" borderId="18" xfId="181" applyNumberFormat="1" applyFont="1" applyBorder="1" applyAlignment="1">
      <alignment horizontal="center" vertical="center"/>
    </xf>
    <xf numFmtId="0" fontId="73" fillId="0" borderId="13" xfId="181" applyFont="1" applyBorder="1" applyAlignment="1">
      <alignment horizontal="left" vertical="center"/>
    </xf>
    <xf numFmtId="0" fontId="73" fillId="0" borderId="19" xfId="181" applyFont="1" applyBorder="1" applyAlignment="1">
      <alignment horizontal="left" vertical="center"/>
    </xf>
    <xf numFmtId="0" fontId="73" fillId="0" borderId="18" xfId="181" applyFont="1" applyBorder="1" applyAlignment="1">
      <alignment horizontal="left" vertical="center"/>
    </xf>
    <xf numFmtId="3" fontId="66" fillId="0" borderId="19" xfId="181" applyNumberFormat="1" applyFont="1" applyBorder="1" applyAlignment="1">
      <alignment horizontal="center" vertical="center"/>
    </xf>
    <xf numFmtId="3" fontId="66" fillId="0" borderId="18" xfId="181" applyNumberFormat="1" applyFont="1" applyBorder="1" applyAlignment="1">
      <alignment horizontal="center" vertical="center"/>
    </xf>
    <xf numFmtId="0" fontId="73" fillId="29" borderId="13" xfId="181" applyFont="1" applyFill="1" applyBorder="1" applyAlignment="1">
      <alignment horizontal="left" vertical="center"/>
    </xf>
    <xf numFmtId="0" fontId="73" fillId="29" borderId="19" xfId="181" applyFont="1" applyFill="1" applyBorder="1" applyAlignment="1">
      <alignment horizontal="left" vertical="center"/>
    </xf>
    <xf numFmtId="0" fontId="73" fillId="29" borderId="18" xfId="181" applyFont="1" applyFill="1" applyBorder="1" applyAlignment="1">
      <alignment horizontal="left" vertical="center"/>
    </xf>
    <xf numFmtId="3" fontId="67" fillId="0" borderId="19" xfId="181" applyNumberFormat="1" applyFont="1" applyBorder="1" applyAlignment="1" applyProtection="1">
      <alignment horizontal="center" vertical="center"/>
      <protection locked="0"/>
    </xf>
    <xf numFmtId="3" fontId="67" fillId="0" borderId="18" xfId="181" applyNumberFormat="1" applyFont="1" applyBorder="1" applyAlignment="1" applyProtection="1">
      <alignment horizontal="center" vertical="center"/>
      <protection locked="0"/>
    </xf>
    <xf numFmtId="0" fontId="67" fillId="29" borderId="0" xfId="181" applyFont="1" applyFill="1" applyBorder="1" applyAlignment="1">
      <alignment horizontal="center"/>
    </xf>
    <xf numFmtId="0" fontId="73" fillId="0" borderId="13" xfId="181" applyFont="1" applyBorder="1" applyAlignment="1">
      <alignment horizontal="center" vertical="center" wrapText="1"/>
    </xf>
    <xf numFmtId="0" fontId="73" fillId="0" borderId="19" xfId="181" applyFont="1" applyBorder="1" applyAlignment="1">
      <alignment horizontal="center" vertical="center" wrapText="1"/>
    </xf>
    <xf numFmtId="0" fontId="73" fillId="0" borderId="18" xfId="181" applyFont="1" applyBorder="1" applyAlignment="1">
      <alignment horizontal="center" vertical="center" wrapText="1"/>
    </xf>
    <xf numFmtId="0" fontId="73" fillId="0" borderId="19" xfId="181" applyFont="1" applyBorder="1" applyAlignment="1">
      <alignment horizontal="center" vertical="center"/>
    </xf>
    <xf numFmtId="0" fontId="73" fillId="0" borderId="18" xfId="181" applyFont="1" applyBorder="1" applyAlignment="1">
      <alignment horizontal="center" vertical="center"/>
    </xf>
    <xf numFmtId="0" fontId="67" fillId="30" borderId="13" xfId="181" applyFont="1" applyFill="1" applyBorder="1" applyAlignment="1" applyProtection="1">
      <alignment horizontal="center" vertical="center"/>
    </xf>
    <xf numFmtId="0" fontId="67" fillId="30" borderId="19" xfId="181" applyFont="1" applyFill="1" applyBorder="1" applyAlignment="1" applyProtection="1">
      <alignment horizontal="center" vertical="center"/>
    </xf>
    <xf numFmtId="0" fontId="67" fillId="30" borderId="18" xfId="181" applyFont="1" applyFill="1" applyBorder="1" applyAlignment="1" applyProtection="1">
      <alignment horizontal="center" vertical="center"/>
    </xf>
    <xf numFmtId="0" fontId="66" fillId="0" borderId="13" xfId="181" applyFont="1" applyFill="1" applyBorder="1" applyAlignment="1" applyProtection="1">
      <alignment horizontal="center" vertical="center"/>
    </xf>
    <xf numFmtId="0" fontId="66" fillId="0" borderId="19" xfId="181" applyFont="1" applyFill="1" applyBorder="1" applyAlignment="1" applyProtection="1">
      <alignment horizontal="center" vertical="center"/>
    </xf>
    <xf numFmtId="0" fontId="66" fillId="0" borderId="18" xfId="181" applyFont="1" applyFill="1" applyBorder="1" applyAlignment="1" applyProtection="1">
      <alignment horizontal="center" vertical="center"/>
    </xf>
    <xf numFmtId="0" fontId="67" fillId="0" borderId="13" xfId="181" applyFont="1" applyFill="1" applyBorder="1" applyAlignment="1" applyProtection="1">
      <alignment horizontal="center" vertical="center"/>
    </xf>
    <xf numFmtId="0" fontId="67" fillId="0" borderId="19" xfId="181" applyFont="1" applyFill="1" applyBorder="1" applyAlignment="1" applyProtection="1">
      <alignment horizontal="center" vertical="center"/>
    </xf>
    <xf numFmtId="0" fontId="67" fillId="0" borderId="18" xfId="181" applyFont="1" applyFill="1" applyBorder="1" applyAlignment="1" applyProtection="1">
      <alignment horizontal="center" vertical="center"/>
    </xf>
    <xf numFmtId="1" fontId="67" fillId="28" borderId="13" xfId="181" applyNumberFormat="1" applyFont="1" applyFill="1" applyBorder="1" applyAlignment="1">
      <alignment horizontal="center" vertical="center"/>
    </xf>
    <xf numFmtId="1" fontId="67" fillId="28" borderId="19" xfId="181" applyNumberFormat="1" applyFont="1" applyFill="1" applyBorder="1" applyAlignment="1">
      <alignment horizontal="center" vertical="center"/>
    </xf>
    <xf numFmtId="1" fontId="67" fillId="28" borderId="18" xfId="181" applyNumberFormat="1" applyFont="1" applyFill="1" applyBorder="1" applyAlignment="1">
      <alignment horizontal="center" vertical="center"/>
    </xf>
    <xf numFmtId="0" fontId="0" fillId="0" borderId="19" xfId="0" applyBorder="1"/>
    <xf numFmtId="0" fontId="0" fillId="0" borderId="18" xfId="0" applyBorder="1"/>
    <xf numFmtId="0" fontId="75" fillId="0" borderId="13" xfId="181" applyFont="1" applyBorder="1" applyAlignment="1">
      <alignment horizontal="left" vertical="center"/>
    </xf>
    <xf numFmtId="0" fontId="75" fillId="0" borderId="19" xfId="181" applyFont="1" applyBorder="1" applyAlignment="1">
      <alignment horizontal="left" vertical="center"/>
    </xf>
    <xf numFmtId="0" fontId="75" fillId="0" borderId="18" xfId="181" applyFont="1" applyBorder="1" applyAlignment="1">
      <alignment horizontal="left" vertical="center"/>
    </xf>
    <xf numFmtId="0" fontId="2" fillId="0" borderId="36" xfId="181" applyBorder="1"/>
    <xf numFmtId="0" fontId="2" fillId="0" borderId="16" xfId="181" applyBorder="1"/>
    <xf numFmtId="0" fontId="2" fillId="0" borderId="37" xfId="181" applyBorder="1"/>
    <xf numFmtId="0" fontId="73" fillId="29" borderId="13" xfId="181" applyFont="1" applyFill="1" applyBorder="1" applyAlignment="1">
      <alignment horizontal="left"/>
    </xf>
    <xf numFmtId="0" fontId="73" fillId="29" borderId="19" xfId="181" applyFont="1" applyFill="1" applyBorder="1" applyAlignment="1">
      <alignment horizontal="left"/>
    </xf>
    <xf numFmtId="0" fontId="73" fillId="29" borderId="18" xfId="181" applyFont="1" applyFill="1" applyBorder="1" applyAlignment="1">
      <alignment horizontal="left"/>
    </xf>
    <xf numFmtId="0" fontId="73" fillId="0" borderId="13" xfId="181" applyFont="1" applyBorder="1" applyAlignment="1">
      <alignment horizontal="center" wrapText="1"/>
    </xf>
    <xf numFmtId="0" fontId="73" fillId="0" borderId="19" xfId="181" applyFont="1" applyBorder="1" applyAlignment="1">
      <alignment horizontal="center" wrapText="1"/>
    </xf>
    <xf numFmtId="0" fontId="73" fillId="0" borderId="18" xfId="181" applyFont="1" applyBorder="1" applyAlignment="1">
      <alignment horizontal="center" wrapText="1"/>
    </xf>
    <xf numFmtId="0" fontId="68" fillId="0" borderId="13" xfId="181" applyFont="1" applyBorder="1" applyAlignment="1">
      <alignment horizontal="center" vertical="center" wrapText="1"/>
    </xf>
    <xf numFmtId="0" fontId="68" fillId="0" borderId="18" xfId="181" applyFont="1" applyBorder="1" applyAlignment="1">
      <alignment horizontal="center" vertical="center" wrapText="1"/>
    </xf>
    <xf numFmtId="0" fontId="67" fillId="0" borderId="32" xfId="181" applyFont="1" applyBorder="1" applyAlignment="1">
      <alignment horizontal="center" vertical="center"/>
    </xf>
    <xf numFmtId="0" fontId="67" fillId="0" borderId="33" xfId="181" applyFont="1" applyBorder="1" applyAlignment="1">
      <alignment horizontal="center" vertical="center"/>
    </xf>
    <xf numFmtId="0" fontId="67" fillId="0" borderId="17" xfId="181" applyFont="1" applyBorder="1" applyAlignment="1">
      <alignment horizontal="center" vertical="center"/>
    </xf>
    <xf numFmtId="0" fontId="67" fillId="0" borderId="36" xfId="181" applyFont="1" applyBorder="1" applyAlignment="1">
      <alignment horizontal="center" vertical="center"/>
    </xf>
    <xf numFmtId="0" fontId="67" fillId="0" borderId="16" xfId="181" applyFont="1" applyBorder="1" applyAlignment="1">
      <alignment horizontal="center" vertical="center"/>
    </xf>
    <xf numFmtId="0" fontId="67" fillId="0" borderId="37" xfId="181" applyFont="1" applyBorder="1" applyAlignment="1">
      <alignment horizontal="center" vertical="center"/>
    </xf>
    <xf numFmtId="0" fontId="67" fillId="0" borderId="32" xfId="181" applyFont="1" applyBorder="1" applyAlignment="1">
      <alignment horizontal="center" vertical="center" wrapText="1"/>
    </xf>
    <xf numFmtId="0" fontId="67" fillId="0" borderId="31" xfId="181" applyFont="1" applyBorder="1" applyAlignment="1">
      <alignment horizontal="center" vertical="center"/>
    </xf>
    <xf numFmtId="0" fontId="67" fillId="0" borderId="0" xfId="181" applyFont="1" applyBorder="1" applyAlignment="1">
      <alignment horizontal="center" vertical="center"/>
    </xf>
    <xf numFmtId="0" fontId="67" fillId="0" borderId="35" xfId="181" applyFont="1" applyBorder="1" applyAlignment="1">
      <alignment horizontal="center" vertical="center"/>
    </xf>
    <xf numFmtId="0" fontId="66" fillId="30" borderId="32" xfId="181" applyFont="1" applyFill="1" applyBorder="1" applyAlignment="1" applyProtection="1">
      <alignment horizontal="center" vertical="center"/>
      <protection locked="0"/>
    </xf>
    <xf numFmtId="0" fontId="66" fillId="30" borderId="33" xfId="181" applyFont="1" applyFill="1" applyBorder="1" applyAlignment="1" applyProtection="1">
      <alignment horizontal="center" vertical="center"/>
      <protection locked="0"/>
    </xf>
    <xf numFmtId="0" fontId="66" fillId="30" borderId="17" xfId="181" applyFont="1" applyFill="1" applyBorder="1" applyAlignment="1" applyProtection="1">
      <alignment horizontal="center" vertical="center"/>
      <protection locked="0"/>
    </xf>
    <xf numFmtId="0" fontId="66" fillId="30" borderId="36" xfId="181" applyFont="1" applyFill="1" applyBorder="1" applyAlignment="1" applyProtection="1">
      <alignment horizontal="center" vertical="center"/>
      <protection locked="0"/>
    </xf>
    <xf numFmtId="0" fontId="66" fillId="30" borderId="16" xfId="181" applyFont="1" applyFill="1" applyBorder="1" applyAlignment="1" applyProtection="1">
      <alignment horizontal="center" vertical="center"/>
      <protection locked="0"/>
    </xf>
    <xf numFmtId="0" fontId="66" fillId="30" borderId="37" xfId="181" applyFont="1" applyFill="1" applyBorder="1" applyAlignment="1" applyProtection="1">
      <alignment horizontal="center" vertical="center"/>
      <protection locked="0"/>
    </xf>
    <xf numFmtId="0" fontId="67" fillId="30" borderId="32" xfId="181" applyFont="1" applyFill="1" applyBorder="1" applyAlignment="1" applyProtection="1">
      <alignment horizontal="center" vertical="center"/>
    </xf>
    <xf numFmtId="0" fontId="67" fillId="30" borderId="33" xfId="181" applyFont="1" applyFill="1" applyBorder="1" applyAlignment="1" applyProtection="1">
      <alignment horizontal="center" vertical="center"/>
    </xf>
    <xf numFmtId="0" fontId="67" fillId="30" borderId="17" xfId="181" applyFont="1" applyFill="1" applyBorder="1" applyAlignment="1" applyProtection="1">
      <alignment horizontal="center" vertical="center"/>
    </xf>
    <xf numFmtId="0" fontId="67" fillId="30" borderId="36" xfId="181" applyFont="1" applyFill="1" applyBorder="1" applyAlignment="1" applyProtection="1">
      <alignment horizontal="center" vertical="center"/>
    </xf>
    <xf numFmtId="0" fontId="67" fillId="30" borderId="16" xfId="181" applyFont="1" applyFill="1" applyBorder="1" applyAlignment="1" applyProtection="1">
      <alignment horizontal="center" vertical="center"/>
    </xf>
    <xf numFmtId="0" fontId="67" fillId="30" borderId="37" xfId="181" applyFont="1" applyFill="1" applyBorder="1" applyAlignment="1" applyProtection="1">
      <alignment horizontal="center" vertical="center"/>
    </xf>
    <xf numFmtId="0" fontId="67" fillId="0" borderId="32" xfId="181" applyFont="1" applyBorder="1" applyAlignment="1">
      <alignment horizontal="center"/>
    </xf>
    <xf numFmtId="0" fontId="67" fillId="0" borderId="33" xfId="181" applyFont="1" applyBorder="1" applyAlignment="1">
      <alignment horizontal="center"/>
    </xf>
    <xf numFmtId="0" fontId="67" fillId="0" borderId="17" xfId="181" applyFont="1" applyBorder="1" applyAlignment="1">
      <alignment horizontal="center"/>
    </xf>
    <xf numFmtId="0" fontId="67" fillId="0" borderId="36" xfId="181" applyFont="1" applyBorder="1" applyAlignment="1">
      <alignment horizontal="center"/>
    </xf>
    <xf numFmtId="0" fontId="67" fillId="0" borderId="16" xfId="181" applyFont="1" applyBorder="1" applyAlignment="1">
      <alignment horizontal="center"/>
    </xf>
    <xf numFmtId="0" fontId="67" fillId="0" borderId="37" xfId="181" applyFont="1" applyBorder="1" applyAlignment="1">
      <alignment horizontal="center"/>
    </xf>
    <xf numFmtId="0" fontId="67" fillId="0" borderId="32" xfId="181" applyFont="1" applyBorder="1" applyAlignment="1">
      <alignment horizontal="center" wrapText="1"/>
    </xf>
    <xf numFmtId="0" fontId="67" fillId="0" borderId="33" xfId="181" applyFont="1" applyBorder="1" applyAlignment="1">
      <alignment horizontal="center" wrapText="1"/>
    </xf>
    <xf numFmtId="0" fontId="67" fillId="0" borderId="17" xfId="181" applyFont="1" applyBorder="1" applyAlignment="1">
      <alignment horizontal="center" wrapText="1"/>
    </xf>
    <xf numFmtId="0" fontId="67" fillId="0" borderId="36" xfId="181" applyFont="1" applyBorder="1" applyAlignment="1">
      <alignment horizontal="center" wrapText="1"/>
    </xf>
    <xf numFmtId="0" fontId="67" fillId="0" borderId="16" xfId="181" applyFont="1" applyBorder="1" applyAlignment="1">
      <alignment horizontal="center" wrapText="1"/>
    </xf>
    <xf numFmtId="0" fontId="67" fillId="0" borderId="37" xfId="181" applyFont="1" applyBorder="1" applyAlignment="1">
      <alignment horizontal="center" wrapText="1"/>
    </xf>
    <xf numFmtId="4" fontId="66" fillId="29" borderId="13" xfId="181" applyNumberFormat="1" applyFont="1" applyFill="1" applyBorder="1" applyAlignment="1" applyProtection="1">
      <alignment horizontal="center" vertical="center"/>
      <protection locked="0"/>
    </xf>
    <xf numFmtId="4" fontId="66" fillId="29" borderId="18" xfId="181" applyNumberFormat="1" applyFont="1" applyFill="1" applyBorder="1" applyAlignment="1" applyProtection="1">
      <alignment horizontal="center" vertical="center"/>
      <protection locked="0"/>
    </xf>
    <xf numFmtId="0" fontId="88" fillId="29" borderId="19" xfId="181" applyFont="1" applyFill="1" applyBorder="1" applyAlignment="1">
      <alignment horizontal="left" vertical="center" wrapText="1"/>
    </xf>
    <xf numFmtId="0" fontId="88" fillId="29" borderId="18" xfId="181" applyFont="1" applyFill="1" applyBorder="1" applyAlignment="1">
      <alignment horizontal="left" vertical="center" wrapText="1"/>
    </xf>
    <xf numFmtId="0" fontId="67" fillId="0" borderId="33" xfId="181" applyFont="1" applyBorder="1" applyAlignment="1" applyProtection="1">
      <alignment horizontal="center" vertical="center"/>
      <protection locked="0"/>
    </xf>
    <xf numFmtId="0" fontId="67" fillId="0" borderId="17" xfId="181" applyFont="1" applyBorder="1" applyAlignment="1" applyProtection="1">
      <alignment horizontal="center" vertical="center"/>
      <protection locked="0"/>
    </xf>
    <xf numFmtId="0" fontId="67" fillId="0" borderId="16" xfId="181" applyFont="1" applyBorder="1" applyAlignment="1" applyProtection="1">
      <alignment horizontal="center" vertical="center"/>
      <protection locked="0"/>
    </xf>
    <xf numFmtId="0" fontId="67" fillId="0" borderId="37" xfId="181" applyFont="1" applyBorder="1" applyAlignment="1" applyProtection="1">
      <alignment horizontal="center" vertical="center"/>
      <protection locked="0"/>
    </xf>
    <xf numFmtId="0" fontId="67" fillId="30" borderId="32" xfId="181" applyFont="1" applyFill="1" applyBorder="1" applyAlignment="1" applyProtection="1">
      <alignment horizontal="center" vertical="center"/>
      <protection locked="0"/>
    </xf>
    <xf numFmtId="0" fontId="67" fillId="30" borderId="33" xfId="181" applyFont="1" applyFill="1" applyBorder="1" applyAlignment="1" applyProtection="1">
      <alignment horizontal="center" vertical="center"/>
      <protection locked="0"/>
    </xf>
    <xf numFmtId="0" fontId="67" fillId="30" borderId="36" xfId="181" applyFont="1" applyFill="1" applyBorder="1" applyAlignment="1" applyProtection="1">
      <alignment horizontal="center" vertical="center"/>
      <protection locked="0"/>
    </xf>
    <xf numFmtId="0" fontId="67" fillId="30" borderId="16" xfId="181" applyFont="1" applyFill="1" applyBorder="1" applyAlignment="1" applyProtection="1">
      <alignment horizontal="center" vertical="center"/>
      <protection locked="0"/>
    </xf>
    <xf numFmtId="0" fontId="68" fillId="0" borderId="31" xfId="181" applyFont="1" applyBorder="1" applyAlignment="1">
      <alignment horizontal="left" wrapText="1"/>
    </xf>
    <xf numFmtId="0" fontId="68" fillId="0" borderId="0" xfId="181" applyFont="1" applyBorder="1" applyAlignment="1">
      <alignment horizontal="left" wrapText="1"/>
    </xf>
    <xf numFmtId="0" fontId="68" fillId="0" borderId="31" xfId="181" applyFont="1" applyBorder="1" applyAlignment="1">
      <alignment horizontal="left" vertical="center" wrapText="1"/>
    </xf>
    <xf numFmtId="0" fontId="68" fillId="0" borderId="0" xfId="181" applyFont="1" applyBorder="1" applyAlignment="1">
      <alignment horizontal="left" vertical="center" wrapText="1"/>
    </xf>
    <xf numFmtId="0" fontId="74" fillId="0" borderId="31" xfId="181" applyFont="1" applyBorder="1" applyAlignment="1">
      <alignment horizontal="left" vertical="top" wrapText="1"/>
    </xf>
    <xf numFmtId="0" fontId="74" fillId="0" borderId="0" xfId="181" applyFont="1" applyBorder="1" applyAlignment="1">
      <alignment horizontal="left" vertical="top" wrapText="1"/>
    </xf>
    <xf numFmtId="0" fontId="74" fillId="0" borderId="35" xfId="181" applyFont="1" applyBorder="1" applyAlignment="1">
      <alignment horizontal="left" vertical="top" wrapText="1"/>
    </xf>
    <xf numFmtId="0" fontId="68" fillId="0" borderId="31" xfId="181" applyFont="1" applyBorder="1" applyAlignment="1">
      <alignment horizontal="left" vertical="center"/>
    </xf>
    <xf numFmtId="0" fontId="68" fillId="0" borderId="0" xfId="181" applyFont="1" applyBorder="1" applyAlignment="1">
      <alignment horizontal="left" vertical="center"/>
    </xf>
    <xf numFmtId="0" fontId="68" fillId="0" borderId="35" xfId="181" applyFont="1" applyBorder="1" applyAlignment="1">
      <alignment horizontal="left" vertical="center"/>
    </xf>
    <xf numFmtId="4" fontId="66" fillId="0" borderId="13" xfId="181" applyNumberFormat="1" applyFont="1" applyBorder="1" applyAlignment="1" applyProtection="1">
      <alignment horizontal="center" vertical="center"/>
      <protection locked="0"/>
    </xf>
    <xf numFmtId="4" fontId="66" fillId="0" borderId="18" xfId="181" applyNumberFormat="1" applyFont="1" applyBorder="1" applyAlignment="1" applyProtection="1">
      <alignment horizontal="center" vertical="center"/>
      <protection locked="0"/>
    </xf>
    <xf numFmtId="168" fontId="69" fillId="0" borderId="0" xfId="181" applyNumberFormat="1" applyFont="1" applyBorder="1" applyAlignment="1" applyProtection="1">
      <alignment horizontal="center"/>
      <protection locked="0"/>
    </xf>
    <xf numFmtId="0" fontId="67" fillId="0" borderId="31" xfId="181" applyFont="1" applyBorder="1" applyAlignment="1">
      <alignment horizontal="left" vertical="center" wrapText="1"/>
    </xf>
    <xf numFmtId="0" fontId="67" fillId="0" borderId="0" xfId="181" applyFont="1" applyBorder="1" applyAlignment="1">
      <alignment horizontal="left" vertical="center" wrapText="1"/>
    </xf>
    <xf numFmtId="14" fontId="84" fillId="0" borderId="39" xfId="181" applyNumberFormat="1" applyFont="1" applyBorder="1" applyAlignment="1" applyProtection="1">
      <alignment horizontal="center" vertical="center"/>
      <protection locked="0"/>
    </xf>
    <xf numFmtId="0" fontId="84" fillId="0" borderId="39" xfId="181" applyFont="1" applyBorder="1" applyAlignment="1" applyProtection="1">
      <alignment horizontal="center" vertical="center"/>
      <protection locked="0"/>
    </xf>
    <xf numFmtId="0" fontId="84" fillId="0" borderId="38" xfId="181" applyFont="1" applyBorder="1" applyAlignment="1" applyProtection="1">
      <alignment horizontal="center" vertical="center"/>
      <protection locked="0"/>
    </xf>
    <xf numFmtId="49" fontId="69" fillId="0" borderId="0" xfId="181" applyNumberFormat="1" applyFont="1" applyBorder="1" applyAlignment="1" applyProtection="1">
      <alignment horizontal="center" vertical="center"/>
      <protection locked="0"/>
    </xf>
    <xf numFmtId="0" fontId="67" fillId="0" borderId="31" xfId="181" applyFont="1" applyBorder="1" applyAlignment="1">
      <alignment horizontal="left" vertical="center"/>
    </xf>
    <xf numFmtId="0" fontId="67" fillId="0" borderId="0" xfId="181" applyFont="1" applyBorder="1" applyAlignment="1">
      <alignment horizontal="left" vertical="center"/>
    </xf>
    <xf numFmtId="0" fontId="83" fillId="0" borderId="23" xfId="181" applyFont="1" applyFill="1" applyBorder="1" applyAlignment="1" applyProtection="1">
      <alignment horizontal="center" vertical="center"/>
      <protection locked="0"/>
    </xf>
    <xf numFmtId="0" fontId="83" fillId="0" borderId="14" xfId="181" applyFont="1" applyFill="1" applyBorder="1" applyAlignment="1" applyProtection="1">
      <alignment horizontal="center" vertical="center"/>
      <protection locked="0"/>
    </xf>
    <xf numFmtId="167" fontId="83" fillId="0" borderId="15" xfId="181" applyNumberFormat="1" applyFont="1" applyFill="1" applyBorder="1" applyAlignment="1" applyProtection="1">
      <alignment horizontal="center" vertical="center"/>
      <protection locked="0"/>
    </xf>
    <xf numFmtId="167" fontId="83" fillId="0" borderId="28" xfId="181" applyNumberFormat="1" applyFont="1" applyFill="1" applyBorder="1" applyAlignment="1" applyProtection="1">
      <alignment horizontal="center" vertical="center"/>
      <protection locked="0"/>
    </xf>
    <xf numFmtId="167" fontId="83" fillId="0" borderId="20" xfId="181" applyNumberFormat="1" applyFont="1" applyFill="1" applyBorder="1" applyAlignment="1" applyProtection="1">
      <alignment horizontal="center" vertical="center"/>
      <protection locked="0"/>
    </xf>
    <xf numFmtId="167" fontId="83" fillId="0" borderId="14" xfId="181" applyNumberFormat="1" applyFont="1" applyFill="1" applyBorder="1" applyAlignment="1" applyProtection="1">
      <alignment horizontal="center" vertical="center"/>
      <protection locked="0"/>
    </xf>
    <xf numFmtId="0" fontId="83" fillId="0" borderId="24" xfId="181" applyFont="1" applyFill="1" applyBorder="1" applyAlignment="1" applyProtection="1">
      <alignment horizontal="center" vertical="center"/>
      <protection locked="0"/>
    </xf>
    <xf numFmtId="0" fontId="51" fillId="0" borderId="21" xfId="181" applyFont="1" applyFill="1" applyBorder="1" applyAlignment="1" applyProtection="1">
      <alignment horizontal="center" vertical="center"/>
      <protection locked="0"/>
    </xf>
    <xf numFmtId="0" fontId="51" fillId="0" borderId="25" xfId="181" applyFont="1" applyFill="1" applyBorder="1" applyAlignment="1" applyProtection="1">
      <alignment horizontal="center" vertical="center"/>
      <protection locked="0"/>
    </xf>
    <xf numFmtId="1" fontId="83" fillId="0" borderId="25" xfId="181" applyNumberFormat="1" applyFont="1" applyFill="1" applyBorder="1" applyAlignment="1" applyProtection="1">
      <alignment horizontal="center" vertical="center"/>
      <protection locked="0"/>
    </xf>
    <xf numFmtId="1" fontId="83" fillId="0" borderId="27" xfId="181" applyNumberFormat="1" applyFont="1" applyFill="1" applyBorder="1" applyAlignment="1" applyProtection="1">
      <alignment horizontal="center" vertical="center"/>
      <protection locked="0"/>
    </xf>
    <xf numFmtId="0" fontId="73" fillId="0" borderId="29" xfId="181" applyFont="1" applyFill="1" applyBorder="1" applyAlignment="1">
      <alignment horizontal="center"/>
    </xf>
    <xf numFmtId="0" fontId="73" fillId="0" borderId="22" xfId="181" applyFont="1" applyFill="1" applyBorder="1" applyAlignment="1">
      <alignment horizontal="center"/>
    </xf>
    <xf numFmtId="0" fontId="73" fillId="0" borderId="30" xfId="181" applyFont="1" applyFill="1" applyBorder="1" applyAlignment="1">
      <alignment horizontal="center"/>
    </xf>
    <xf numFmtId="0" fontId="79" fillId="0" borderId="31" xfId="181" applyFont="1" applyFill="1" applyBorder="1" applyAlignment="1">
      <alignment horizontal="left" vertical="center"/>
    </xf>
    <xf numFmtId="0" fontId="79" fillId="0" borderId="0" xfId="181" applyFont="1" applyFill="1" applyBorder="1" applyAlignment="1">
      <alignment horizontal="left" vertical="center"/>
    </xf>
    <xf numFmtId="0" fontId="79" fillId="0" borderId="35" xfId="181" applyFont="1" applyFill="1" applyBorder="1" applyAlignment="1">
      <alignment horizontal="left" vertical="center"/>
    </xf>
    <xf numFmtId="0" fontId="73" fillId="0" borderId="0" xfId="181" applyFont="1" applyFill="1" applyBorder="1" applyAlignment="1">
      <alignment horizontal="left" vertical="center"/>
    </xf>
    <xf numFmtId="0" fontId="73" fillId="0" borderId="35" xfId="181" applyFont="1" applyFill="1" applyBorder="1" applyAlignment="1">
      <alignment horizontal="left" vertical="center"/>
    </xf>
    <xf numFmtId="0" fontId="79" fillId="0" borderId="31" xfId="181" applyFont="1" applyFill="1" applyBorder="1" applyAlignment="1">
      <alignment horizontal="left" vertical="top"/>
    </xf>
    <xf numFmtId="0" fontId="79" fillId="0" borderId="0" xfId="181" applyFont="1" applyFill="1" applyBorder="1" applyAlignment="1">
      <alignment horizontal="left" vertical="top"/>
    </xf>
    <xf numFmtId="0" fontId="70" fillId="0" borderId="32" xfId="181" applyFont="1" applyFill="1" applyBorder="1" applyAlignment="1">
      <alignment horizontal="center" vertical="center" wrapText="1"/>
    </xf>
    <xf numFmtId="0" fontId="70" fillId="0" borderId="33" xfId="181" applyFont="1" applyFill="1" applyBorder="1" applyAlignment="1">
      <alignment horizontal="center" vertical="center"/>
    </xf>
    <xf numFmtId="0" fontId="70" fillId="0" borderId="17" xfId="181" applyFont="1" applyFill="1" applyBorder="1" applyAlignment="1">
      <alignment horizontal="center" vertical="center"/>
    </xf>
    <xf numFmtId="0" fontId="70" fillId="0" borderId="31" xfId="181" applyFont="1" applyFill="1" applyBorder="1" applyAlignment="1">
      <alignment horizontal="center" vertical="center"/>
    </xf>
    <xf numFmtId="0" fontId="70" fillId="0" borderId="0" xfId="181" applyFont="1" applyFill="1" applyBorder="1" applyAlignment="1">
      <alignment horizontal="center" vertical="center"/>
    </xf>
    <xf numFmtId="0" fontId="70" fillId="0" borderId="35" xfId="181" applyFont="1" applyFill="1" applyBorder="1" applyAlignment="1">
      <alignment horizontal="center" vertical="center"/>
    </xf>
    <xf numFmtId="0" fontId="70" fillId="0" borderId="36" xfId="181" applyFont="1" applyFill="1" applyBorder="1" applyAlignment="1">
      <alignment horizontal="center" vertical="center"/>
    </xf>
    <xf numFmtId="0" fontId="70" fillId="0" borderId="16" xfId="181" applyFont="1" applyFill="1" applyBorder="1" applyAlignment="1">
      <alignment horizontal="center" vertical="center"/>
    </xf>
    <xf numFmtId="0" fontId="70" fillId="0" borderId="37" xfId="181" applyFont="1" applyFill="1" applyBorder="1" applyAlignment="1">
      <alignment horizontal="center" vertical="center"/>
    </xf>
    <xf numFmtId="0" fontId="73" fillId="0" borderId="0" xfId="181" applyFont="1" applyFill="1" applyBorder="1" applyAlignment="1">
      <alignment horizontal="center"/>
    </xf>
    <xf numFmtId="0" fontId="73" fillId="0" borderId="0" xfId="181" applyFont="1" applyFill="1" applyBorder="1" applyAlignment="1">
      <alignment horizontal="center" vertical="top"/>
    </xf>
    <xf numFmtId="1" fontId="73" fillId="0" borderId="13" xfId="181" applyNumberFormat="1" applyFont="1" applyFill="1" applyBorder="1" applyAlignment="1">
      <alignment horizontal="center" vertical="center"/>
    </xf>
    <xf numFmtId="1" fontId="73" fillId="0" borderId="18" xfId="181" applyNumberFormat="1" applyFont="1" applyFill="1" applyBorder="1" applyAlignment="1">
      <alignment horizontal="center" vertical="center"/>
    </xf>
    <xf numFmtId="14" fontId="84" fillId="0" borderId="28" xfId="181" applyNumberFormat="1" applyFont="1" applyBorder="1" applyAlignment="1" applyProtection="1">
      <alignment horizontal="center" vertical="center"/>
      <protection locked="0"/>
    </xf>
    <xf numFmtId="14" fontId="84" fillId="0" borderId="20" xfId="181" applyNumberFormat="1" applyFont="1" applyBorder="1" applyAlignment="1" applyProtection="1">
      <alignment horizontal="center" vertical="center"/>
      <protection locked="0"/>
    </xf>
  </cellXfs>
  <cellStyles count="183">
    <cellStyle name=" 1" xfId="1"/>
    <cellStyle name="_Сводка куст 7 за 05.05.2008" xfId="2"/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0% - Акцент1" xfId="9"/>
    <cellStyle name="20% - Акцент1 2" xfId="10"/>
    <cellStyle name="20% - Акцент2" xfId="11"/>
    <cellStyle name="20% - Акцент2 2" xfId="12"/>
    <cellStyle name="20% - Акцент3" xfId="13"/>
    <cellStyle name="20% - Акцент3 2" xfId="14"/>
    <cellStyle name="20% - Акцент4" xfId="15"/>
    <cellStyle name="20% - Акцент4 2" xfId="16"/>
    <cellStyle name="20% - Акцент5" xfId="17"/>
    <cellStyle name="20% - Акцент5 2" xfId="18"/>
    <cellStyle name="20% - Акцент6" xfId="19"/>
    <cellStyle name="20% - Акцент6 2" xfId="20"/>
    <cellStyle name="40% - Accent1" xfId="21"/>
    <cellStyle name="40% - Accent2" xfId="22"/>
    <cellStyle name="40% - Accent3" xfId="23"/>
    <cellStyle name="40% - Accent4" xfId="24"/>
    <cellStyle name="40% - Accent5" xfId="25"/>
    <cellStyle name="40% - Accent6" xfId="26"/>
    <cellStyle name="40% - Акцент1" xfId="27"/>
    <cellStyle name="40% - Акцент1 2" xfId="28"/>
    <cellStyle name="40% - Акцент2" xfId="29"/>
    <cellStyle name="40% - Акцент2 2" xfId="30"/>
    <cellStyle name="40% - Акцент3" xfId="31"/>
    <cellStyle name="40% - Акцент3 2" xfId="32"/>
    <cellStyle name="40% - Акцент4" xfId="33"/>
    <cellStyle name="40% - Акцент4 2" xfId="34"/>
    <cellStyle name="40% - Акцент5" xfId="35"/>
    <cellStyle name="40% - Акцент5 2" xfId="36"/>
    <cellStyle name="40% - Акцент6" xfId="37"/>
    <cellStyle name="40% - Акцент6 2" xfId="38"/>
    <cellStyle name="60% - Accent1" xfId="39"/>
    <cellStyle name="60% - Accent2" xfId="40"/>
    <cellStyle name="60% - Accent3" xfId="41"/>
    <cellStyle name="60% - Accent4" xfId="42"/>
    <cellStyle name="60% - Accent5" xfId="43"/>
    <cellStyle name="60% - Accent6" xfId="44"/>
    <cellStyle name="60% - Акцент1" xfId="45"/>
    <cellStyle name="60% - Акцент1 2" xfId="46"/>
    <cellStyle name="60% - Акцент2" xfId="47"/>
    <cellStyle name="60% - Акцент2 2" xfId="48"/>
    <cellStyle name="60% - Акцент3" xfId="49"/>
    <cellStyle name="60% - Акцент3 2" xfId="50"/>
    <cellStyle name="60% - Акцент4" xfId="51"/>
    <cellStyle name="60% - Акцент4 2" xfId="52"/>
    <cellStyle name="60% - Акцент5" xfId="53"/>
    <cellStyle name="60% - Акцент5 2" xfId="54"/>
    <cellStyle name="60% - Акцент6" xfId="55"/>
    <cellStyle name="60% - Акцент6 2" xfId="56"/>
    <cellStyle name="Accent1" xfId="57"/>
    <cellStyle name="Accent2" xfId="58"/>
    <cellStyle name="Accent3" xfId="59"/>
    <cellStyle name="Accent4" xfId="60"/>
    <cellStyle name="Accent5" xfId="61"/>
    <cellStyle name="Accent6" xfId="62"/>
    <cellStyle name="args.style" xfId="151"/>
    <cellStyle name="Bad" xfId="63"/>
    <cellStyle name="Body" xfId="152"/>
    <cellStyle name="Calc Currency (0)" xfId="153"/>
    <cellStyle name="Calculation" xfId="64"/>
    <cellStyle name="Check Cell" xfId="65"/>
    <cellStyle name="Comma_Angsi C-11 BHA#2, 12.25 Slide Sheet Report" xfId="66"/>
    <cellStyle name="Copied" xfId="154"/>
    <cellStyle name="Dezimal [0]_NEGS" xfId="155"/>
    <cellStyle name="Dezimal_NEGS" xfId="156"/>
    <cellStyle name="Entered" xfId="157"/>
    <cellStyle name="Explanatory Text" xfId="67"/>
    <cellStyle name="form" xfId="158"/>
    <cellStyle name="Good" xfId="68"/>
    <cellStyle name="Grey" xfId="159"/>
    <cellStyle name="Head 1" xfId="160"/>
    <cellStyle name="Header1" xfId="161"/>
    <cellStyle name="Header2" xfId="162"/>
    <cellStyle name="Heading 1" xfId="69"/>
    <cellStyle name="Heading 2" xfId="70"/>
    <cellStyle name="Heading 3" xfId="71"/>
    <cellStyle name="Heading 4" xfId="72"/>
    <cellStyle name="HEADINGS" xfId="163"/>
    <cellStyle name="HEADINGSTOP" xfId="164"/>
    <cellStyle name="Input" xfId="73"/>
    <cellStyle name="Input [yellow]" xfId="165"/>
    <cellStyle name="Input cells" xfId="74"/>
    <cellStyle name="Input_DDR" xfId="75"/>
    <cellStyle name="Linked Cell" xfId="76"/>
    <cellStyle name="Neutral" xfId="77"/>
    <cellStyle name="Normal - Style1" xfId="166"/>
    <cellStyle name="Normal 2" xfId="78"/>
    <cellStyle name="Normal 2 2" xfId="79"/>
    <cellStyle name="Normal 3" xfId="80"/>
    <cellStyle name="Normal 3 2" xfId="150"/>
    <cellStyle name="Normal 39" xfId="180"/>
    <cellStyle name="Normal 4" xfId="81"/>
    <cellStyle name="Normal 5" xfId="82"/>
    <cellStyle name="Normal 5 2" xfId="83"/>
    <cellStyle name="Normal 6" xfId="84"/>
    <cellStyle name="Normal_01 Rig Down Plan Chart Demob k RR 16-03" xfId="85"/>
    <cellStyle name="Note" xfId="86"/>
    <cellStyle name="Œ…‹æØ‚è [0.00]_Sheet1" xfId="87"/>
    <cellStyle name="Œ…‹æØ‚è_Sheet1" xfId="88"/>
    <cellStyle name="Output" xfId="89"/>
    <cellStyle name="per.style" xfId="167"/>
    <cellStyle name="Percent [2]" xfId="168"/>
    <cellStyle name="piero 1" xfId="90"/>
    <cellStyle name="piero 2" xfId="91"/>
    <cellStyle name="regstoresfromspecstores" xfId="169"/>
    <cellStyle name="RevList" xfId="170"/>
    <cellStyle name="SHADEDSTORES" xfId="171"/>
    <cellStyle name="Shell" xfId="172"/>
    <cellStyle name="specstores" xfId="173"/>
    <cellStyle name="Standard_NEGS" xfId="174"/>
    <cellStyle name="Subtotal" xfId="175"/>
    <cellStyle name="Title" xfId="92"/>
    <cellStyle name="Total" xfId="93"/>
    <cellStyle name="Warning Text" xfId="94"/>
    <cellStyle name="Акцент1" xfId="95"/>
    <cellStyle name="Акцент1 2" xfId="96"/>
    <cellStyle name="Акцент2" xfId="97"/>
    <cellStyle name="Акцент2 2" xfId="98"/>
    <cellStyle name="Акцент3" xfId="99"/>
    <cellStyle name="Акцент3 2" xfId="100"/>
    <cellStyle name="Акцент4" xfId="101"/>
    <cellStyle name="Акцент4 2" xfId="102"/>
    <cellStyle name="Акцент5" xfId="103"/>
    <cellStyle name="Акцент5 2" xfId="104"/>
    <cellStyle name="Акцент6" xfId="105"/>
    <cellStyle name="Акцент6 2" xfId="106"/>
    <cellStyle name="Ввод " xfId="107"/>
    <cellStyle name="Ввод  2" xfId="108"/>
    <cellStyle name="Вывод" xfId="109"/>
    <cellStyle name="Вывод 2" xfId="110"/>
    <cellStyle name="Вычисление" xfId="111"/>
    <cellStyle name="Вычисление 2" xfId="112"/>
    <cellStyle name="Гиперссылка 2" xfId="176"/>
    <cellStyle name="Гиперссылка 2 2" xfId="177"/>
    <cellStyle name="Гиперссылка 3" xfId="178"/>
    <cellStyle name="Денежный 2" xfId="113"/>
    <cellStyle name="Заголовок 1" xfId="114"/>
    <cellStyle name="Заголовок 1 2" xfId="115"/>
    <cellStyle name="Заголовок 2" xfId="116"/>
    <cellStyle name="Заголовок 2 2" xfId="117"/>
    <cellStyle name="Заголовок 3" xfId="118"/>
    <cellStyle name="Заголовок 3 2" xfId="119"/>
    <cellStyle name="Заголовок 4" xfId="120"/>
    <cellStyle name="Заголовок 4 2" xfId="121"/>
    <cellStyle name="Итог" xfId="122"/>
    <cellStyle name="Итог 2" xfId="123"/>
    <cellStyle name="Контрольная ячейка" xfId="124"/>
    <cellStyle name="Контрольная ячейка 2" xfId="125"/>
    <cellStyle name="Название" xfId="126"/>
    <cellStyle name="Название 2" xfId="127"/>
    <cellStyle name="Нейтральный" xfId="128"/>
    <cellStyle name="Нейтральный 2" xfId="129"/>
    <cellStyle name="Обычный" xfId="0" builtinId="0"/>
    <cellStyle name="Обычный 2" xfId="130"/>
    <cellStyle name="Обычный 2 2" xfId="149"/>
    <cellStyle name="Обычный 3" xfId="131"/>
    <cellStyle name="Обычный 3 2" xfId="132"/>
    <cellStyle name="Обычный 4" xfId="133"/>
    <cellStyle name="Обычный 5" xfId="134"/>
    <cellStyle name="Обычный 6" xfId="135"/>
    <cellStyle name="Обычный 7" xfId="136"/>
    <cellStyle name="Обычный 8" xfId="181"/>
    <cellStyle name="Обычный 9" xfId="182"/>
    <cellStyle name="Плохой" xfId="137"/>
    <cellStyle name="Плохой 2" xfId="138"/>
    <cellStyle name="Пояснение" xfId="139"/>
    <cellStyle name="Пояснение 2" xfId="140"/>
    <cellStyle name="Примечание" xfId="141"/>
    <cellStyle name="Примечание 2" xfId="142"/>
    <cellStyle name="Процентный 2" xfId="179"/>
    <cellStyle name="Связанная ячейка" xfId="143"/>
    <cellStyle name="Связанная ячейка 2" xfId="144"/>
    <cellStyle name="Текст предупреждения" xfId="145"/>
    <cellStyle name="Текст предупреждения 2" xfId="146"/>
    <cellStyle name="Хороший" xfId="147"/>
    <cellStyle name="Хороший 2" xfId="14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866445265770414E-2"/>
          <c:y val="3.6015026993007571E-2"/>
          <c:w val="0.87642425649186073"/>
          <c:h val="0.82864957313870735"/>
        </c:manualLayout>
      </c:layout>
      <c:lineChart>
        <c:grouping val="standard"/>
        <c:varyColors val="0"/>
        <c:ser>
          <c:idx val="0"/>
          <c:order val="0"/>
          <c:spPr>
            <a:ln>
              <a:solidFill>
                <a:schemeClr val="tx1"/>
              </a:solidFill>
            </a:ln>
          </c:spPr>
          <c:marker>
            <c:symbol val="circle"/>
            <c:size val="4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cat>
            <c:strRef>
              <c:f>'Лист глушения 2'!$B$39:$C$67</c:f>
              <c:strCache>
                <c:ptCount val="27"/>
                <c:pt idx="0">
                  <c:v>100</c:v>
                </c:pt>
                <c:pt idx="1">
                  <c:v>200</c:v>
                </c:pt>
                <c:pt idx="2">
                  <c:v>300</c:v>
                </c:pt>
                <c:pt idx="3">
                  <c:v>400</c:v>
                </c:pt>
                <c:pt idx="4">
                  <c:v>500</c:v>
                </c:pt>
                <c:pt idx="5">
                  <c:v>600</c:v>
                </c:pt>
                <c:pt idx="6">
                  <c:v>700</c:v>
                </c:pt>
                <c:pt idx="7">
                  <c:v>800</c:v>
                </c:pt>
                <c:pt idx="8">
                  <c:v>900</c:v>
                </c:pt>
                <c:pt idx="9">
                  <c:v>1000</c:v>
                </c:pt>
                <c:pt idx="10">
                  <c:v>1100</c:v>
                </c:pt>
                <c:pt idx="11">
                  <c:v>1200</c:v>
                </c:pt>
                <c:pt idx="12">
                  <c:v>1300</c:v>
                </c:pt>
                <c:pt idx="13">
                  <c:v>1400</c:v>
                </c:pt>
                <c:pt idx="14">
                  <c:v>1500</c:v>
                </c:pt>
                <c:pt idx="15">
                  <c:v>1600</c:v>
                </c:pt>
                <c:pt idx="16">
                  <c:v>1700</c:v>
                </c:pt>
                <c:pt idx="17">
                  <c:v>1800</c:v>
                </c:pt>
                <c:pt idx="18">
                  <c:v>1900</c:v>
                </c:pt>
                <c:pt idx="19">
                  <c:v>2000</c:v>
                </c:pt>
                <c:pt idx="20">
                  <c:v>2100</c:v>
                </c:pt>
                <c:pt idx="21">
                  <c:v>2200</c:v>
                </c:pt>
                <c:pt idx="22">
                  <c:v>2300</c:v>
                </c:pt>
                <c:pt idx="23">
                  <c:v>2400</c:v>
                </c:pt>
                <c:pt idx="24">
                  <c:v>2500</c:v>
                </c:pt>
                <c:pt idx="25">
                  <c:v>2600</c:v>
                </c:pt>
                <c:pt idx="26">
                  <c:v>2700</c:v>
                </c:pt>
              </c:strCache>
            </c:strRef>
          </c:cat>
          <c:val>
            <c:numRef>
              <c:f>'Лист глушения 2'!$E$39:$E$67</c:f>
              <c:numCache>
                <c:formatCode>0.0</c:formatCode>
                <c:ptCount val="29"/>
                <c:pt idx="0" formatCode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F741-448D-94A0-3BDFF0B7CD1E}"/>
            </c:ext>
          </c:extLst>
        </c:ser>
        <c:ser>
          <c:idx val="1"/>
          <c:order val="1"/>
          <c:cat>
            <c:multiLvlStrRef>
              <c:f>'Лист глушения 2'!$B$38:$C$68</c:f>
              <c:multiLvlStrCache>
                <c:ptCount val="31"/>
                <c:lvl>
                  <c:pt idx="30">
                    <c:v>
</c:v>
                  </c:pt>
                </c:lvl>
                <c:lvl>
                  <c:pt idx="0">
                    <c:v>Число ходов</c:v>
                  </c:pt>
                  <c:pt idx="1">
                    <c:v>100</c:v>
                  </c:pt>
                  <c:pt idx="2">
                    <c:v>200</c:v>
                  </c:pt>
                  <c:pt idx="3">
                    <c:v>300</c:v>
                  </c:pt>
                  <c:pt idx="4">
                    <c:v>400</c:v>
                  </c:pt>
                  <c:pt idx="5">
                    <c:v>500</c:v>
                  </c:pt>
                  <c:pt idx="6">
                    <c:v>600</c:v>
                  </c:pt>
                  <c:pt idx="7">
                    <c:v>700</c:v>
                  </c:pt>
                  <c:pt idx="8">
                    <c:v>800</c:v>
                  </c:pt>
                  <c:pt idx="9">
                    <c:v>900</c:v>
                  </c:pt>
                  <c:pt idx="10">
                    <c:v>1000</c:v>
                  </c:pt>
                  <c:pt idx="11">
                    <c:v>1100</c:v>
                  </c:pt>
                  <c:pt idx="12">
                    <c:v>1200</c:v>
                  </c:pt>
                  <c:pt idx="13">
                    <c:v>1300</c:v>
                  </c:pt>
                  <c:pt idx="14">
                    <c:v>1400</c:v>
                  </c:pt>
                  <c:pt idx="15">
                    <c:v>1500</c:v>
                  </c:pt>
                  <c:pt idx="16">
                    <c:v>1600</c:v>
                  </c:pt>
                  <c:pt idx="17">
                    <c:v>1700</c:v>
                  </c:pt>
                  <c:pt idx="18">
                    <c:v>1800</c:v>
                  </c:pt>
                  <c:pt idx="19">
                    <c:v>1900</c:v>
                  </c:pt>
                  <c:pt idx="20">
                    <c:v>2000</c:v>
                  </c:pt>
                  <c:pt idx="21">
                    <c:v>2100</c:v>
                  </c:pt>
                  <c:pt idx="22">
                    <c:v>2200</c:v>
                  </c:pt>
                  <c:pt idx="23">
                    <c:v>2300</c:v>
                  </c:pt>
                  <c:pt idx="24">
                    <c:v>2400</c:v>
                  </c:pt>
                  <c:pt idx="25">
                    <c:v>2500</c:v>
                  </c:pt>
                  <c:pt idx="26">
                    <c:v>2600</c:v>
                  </c:pt>
                  <c:pt idx="27">
                    <c:v>2700</c:v>
                  </c:pt>
                </c:lvl>
              </c:multiLvlStrCache>
            </c:multiLvlStrRef>
          </c:cat>
          <c:val>
            <c:numRef>
              <c:f>'Лист глушения 2'!$F$38:$F$68</c:f>
              <c:numCache>
                <c:formatCode>0</c:formatCode>
                <c:ptCount val="31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741-448D-94A0-3BDFF0B7CD1E}"/>
            </c:ext>
          </c:extLst>
        </c:ser>
        <c:ser>
          <c:idx val="2"/>
          <c:order val="2"/>
          <c:cat>
            <c:multiLvlStrRef>
              <c:f>'Лист глушения 2'!$B$38:$C$68</c:f>
              <c:multiLvlStrCache>
                <c:ptCount val="31"/>
                <c:lvl>
                  <c:pt idx="30">
                    <c:v>
</c:v>
                  </c:pt>
                </c:lvl>
                <c:lvl>
                  <c:pt idx="0">
                    <c:v>Число ходов</c:v>
                  </c:pt>
                  <c:pt idx="1">
                    <c:v>100</c:v>
                  </c:pt>
                  <c:pt idx="2">
                    <c:v>200</c:v>
                  </c:pt>
                  <c:pt idx="3">
                    <c:v>300</c:v>
                  </c:pt>
                  <c:pt idx="4">
                    <c:v>400</c:v>
                  </c:pt>
                  <c:pt idx="5">
                    <c:v>500</c:v>
                  </c:pt>
                  <c:pt idx="6">
                    <c:v>600</c:v>
                  </c:pt>
                  <c:pt idx="7">
                    <c:v>700</c:v>
                  </c:pt>
                  <c:pt idx="8">
                    <c:v>800</c:v>
                  </c:pt>
                  <c:pt idx="9">
                    <c:v>900</c:v>
                  </c:pt>
                  <c:pt idx="10">
                    <c:v>1000</c:v>
                  </c:pt>
                  <c:pt idx="11">
                    <c:v>1100</c:v>
                  </c:pt>
                  <c:pt idx="12">
                    <c:v>1200</c:v>
                  </c:pt>
                  <c:pt idx="13">
                    <c:v>1300</c:v>
                  </c:pt>
                  <c:pt idx="14">
                    <c:v>1400</c:v>
                  </c:pt>
                  <c:pt idx="15">
                    <c:v>1500</c:v>
                  </c:pt>
                  <c:pt idx="16">
                    <c:v>1600</c:v>
                  </c:pt>
                  <c:pt idx="17">
                    <c:v>1700</c:v>
                  </c:pt>
                  <c:pt idx="18">
                    <c:v>1800</c:v>
                  </c:pt>
                  <c:pt idx="19">
                    <c:v>1900</c:v>
                  </c:pt>
                  <c:pt idx="20">
                    <c:v>2000</c:v>
                  </c:pt>
                  <c:pt idx="21">
                    <c:v>2100</c:v>
                  </c:pt>
                  <c:pt idx="22">
                    <c:v>2200</c:v>
                  </c:pt>
                  <c:pt idx="23">
                    <c:v>2300</c:v>
                  </c:pt>
                  <c:pt idx="24">
                    <c:v>2400</c:v>
                  </c:pt>
                  <c:pt idx="25">
                    <c:v>2500</c:v>
                  </c:pt>
                  <c:pt idx="26">
                    <c:v>2600</c:v>
                  </c:pt>
                  <c:pt idx="27">
                    <c:v>2700</c:v>
                  </c:pt>
                </c:lvl>
              </c:multiLvlStrCache>
            </c:multiLvlStrRef>
          </c:cat>
          <c:val>
            <c:numRef>
              <c:f>'Лист глушения 2'!$G$38:$G$68</c:f>
              <c:numCache>
                <c:formatCode>0</c:formatCode>
                <c:ptCount val="31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F741-448D-94A0-3BDFF0B7CD1E}"/>
            </c:ext>
          </c:extLst>
        </c:ser>
        <c:ser>
          <c:idx val="3"/>
          <c:order val="3"/>
          <c:cat>
            <c:multiLvlStrRef>
              <c:f>'Лист глушения 2'!$B$38:$C$68</c:f>
              <c:multiLvlStrCache>
                <c:ptCount val="31"/>
                <c:lvl>
                  <c:pt idx="30">
                    <c:v>
</c:v>
                  </c:pt>
                </c:lvl>
                <c:lvl>
                  <c:pt idx="0">
                    <c:v>Число ходов</c:v>
                  </c:pt>
                  <c:pt idx="1">
                    <c:v>100</c:v>
                  </c:pt>
                  <c:pt idx="2">
                    <c:v>200</c:v>
                  </c:pt>
                  <c:pt idx="3">
                    <c:v>300</c:v>
                  </c:pt>
                  <c:pt idx="4">
                    <c:v>400</c:v>
                  </c:pt>
                  <c:pt idx="5">
                    <c:v>500</c:v>
                  </c:pt>
                  <c:pt idx="6">
                    <c:v>600</c:v>
                  </c:pt>
                  <c:pt idx="7">
                    <c:v>700</c:v>
                  </c:pt>
                  <c:pt idx="8">
                    <c:v>800</c:v>
                  </c:pt>
                  <c:pt idx="9">
                    <c:v>900</c:v>
                  </c:pt>
                  <c:pt idx="10">
                    <c:v>1000</c:v>
                  </c:pt>
                  <c:pt idx="11">
                    <c:v>1100</c:v>
                  </c:pt>
                  <c:pt idx="12">
                    <c:v>1200</c:v>
                  </c:pt>
                  <c:pt idx="13">
                    <c:v>1300</c:v>
                  </c:pt>
                  <c:pt idx="14">
                    <c:v>1400</c:v>
                  </c:pt>
                  <c:pt idx="15">
                    <c:v>1500</c:v>
                  </c:pt>
                  <c:pt idx="16">
                    <c:v>1600</c:v>
                  </c:pt>
                  <c:pt idx="17">
                    <c:v>1700</c:v>
                  </c:pt>
                  <c:pt idx="18">
                    <c:v>1800</c:v>
                  </c:pt>
                  <c:pt idx="19">
                    <c:v>1900</c:v>
                  </c:pt>
                  <c:pt idx="20">
                    <c:v>2000</c:v>
                  </c:pt>
                  <c:pt idx="21">
                    <c:v>2100</c:v>
                  </c:pt>
                  <c:pt idx="22">
                    <c:v>2200</c:v>
                  </c:pt>
                  <c:pt idx="23">
                    <c:v>2300</c:v>
                  </c:pt>
                  <c:pt idx="24">
                    <c:v>2400</c:v>
                  </c:pt>
                  <c:pt idx="25">
                    <c:v>2500</c:v>
                  </c:pt>
                  <c:pt idx="26">
                    <c:v>2600</c:v>
                  </c:pt>
                  <c:pt idx="27">
                    <c:v>2700</c:v>
                  </c:pt>
                </c:lvl>
              </c:multiLvlStrCache>
            </c:multiLvlStrRef>
          </c:cat>
          <c:val>
            <c:numRef>
              <c:f>'Лист глушения 2'!$H$38:$H$68</c:f>
              <c:numCache>
                <c:formatCode>General</c:formatCode>
                <c:ptCount val="31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F741-448D-94A0-3BDFF0B7CD1E}"/>
            </c:ext>
          </c:extLst>
        </c:ser>
        <c:ser>
          <c:idx val="4"/>
          <c:order val="4"/>
          <c:cat>
            <c:multiLvlStrRef>
              <c:f>'Лист глушения 2'!$B$38:$C$68</c:f>
              <c:multiLvlStrCache>
                <c:ptCount val="31"/>
                <c:lvl>
                  <c:pt idx="30">
                    <c:v>
</c:v>
                  </c:pt>
                </c:lvl>
                <c:lvl>
                  <c:pt idx="0">
                    <c:v>Число ходов</c:v>
                  </c:pt>
                  <c:pt idx="1">
                    <c:v>100</c:v>
                  </c:pt>
                  <c:pt idx="2">
                    <c:v>200</c:v>
                  </c:pt>
                  <c:pt idx="3">
                    <c:v>300</c:v>
                  </c:pt>
                  <c:pt idx="4">
                    <c:v>400</c:v>
                  </c:pt>
                  <c:pt idx="5">
                    <c:v>500</c:v>
                  </c:pt>
                  <c:pt idx="6">
                    <c:v>600</c:v>
                  </c:pt>
                  <c:pt idx="7">
                    <c:v>700</c:v>
                  </c:pt>
                  <c:pt idx="8">
                    <c:v>800</c:v>
                  </c:pt>
                  <c:pt idx="9">
                    <c:v>900</c:v>
                  </c:pt>
                  <c:pt idx="10">
                    <c:v>1000</c:v>
                  </c:pt>
                  <c:pt idx="11">
                    <c:v>1100</c:v>
                  </c:pt>
                  <c:pt idx="12">
                    <c:v>1200</c:v>
                  </c:pt>
                  <c:pt idx="13">
                    <c:v>1300</c:v>
                  </c:pt>
                  <c:pt idx="14">
                    <c:v>1400</c:v>
                  </c:pt>
                  <c:pt idx="15">
                    <c:v>1500</c:v>
                  </c:pt>
                  <c:pt idx="16">
                    <c:v>1600</c:v>
                  </c:pt>
                  <c:pt idx="17">
                    <c:v>1700</c:v>
                  </c:pt>
                  <c:pt idx="18">
                    <c:v>1800</c:v>
                  </c:pt>
                  <c:pt idx="19">
                    <c:v>1900</c:v>
                  </c:pt>
                  <c:pt idx="20">
                    <c:v>2000</c:v>
                  </c:pt>
                  <c:pt idx="21">
                    <c:v>2100</c:v>
                  </c:pt>
                  <c:pt idx="22">
                    <c:v>2200</c:v>
                  </c:pt>
                  <c:pt idx="23">
                    <c:v>2300</c:v>
                  </c:pt>
                  <c:pt idx="24">
                    <c:v>2400</c:v>
                  </c:pt>
                  <c:pt idx="25">
                    <c:v>2500</c:v>
                  </c:pt>
                  <c:pt idx="26">
                    <c:v>2600</c:v>
                  </c:pt>
                  <c:pt idx="27">
                    <c:v>2700</c:v>
                  </c:pt>
                </c:lvl>
              </c:multiLvlStrCache>
            </c:multiLvlStrRef>
          </c:cat>
          <c:val>
            <c:numRef>
              <c:f>'Лист глушения 2'!$I$38:$I$68</c:f>
              <c:numCache>
                <c:formatCode>General</c:formatCode>
                <c:ptCount val="31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F741-448D-94A0-3BDFF0B7CD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3399896"/>
        <c:axId val="583394016"/>
      </c:lineChart>
      <c:catAx>
        <c:axId val="583399896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lang="ru-RU"/>
            </a:pPr>
            <a:endParaRPr lang="ru-RU"/>
          </a:p>
        </c:txPr>
        <c:crossAx val="583394016"/>
        <c:crosses val="autoZero"/>
        <c:auto val="1"/>
        <c:lblAlgn val="ctr"/>
        <c:lblOffset val="20"/>
        <c:tickLblSkip val="1"/>
        <c:tickMarkSkip val="1"/>
        <c:noMultiLvlLbl val="1"/>
      </c:catAx>
      <c:valAx>
        <c:axId val="583394016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lang="ru-RU"/>
            </a:pPr>
            <a:endParaRPr lang="ru-RU"/>
          </a:p>
        </c:txPr>
        <c:crossAx val="58339989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15</xdr:col>
      <xdr:colOff>317425</xdr:colOff>
      <xdr:row>8</xdr:row>
      <xdr:rowOff>139067</xdr:rowOff>
    </xdr:from>
    <xdr:to>
      <xdr:col>15</xdr:col>
      <xdr:colOff>317425</xdr:colOff>
      <xdr:row>8</xdr:row>
      <xdr:rowOff>139067</xdr:rowOff>
    </xdr:to>
    <xdr:sp macro="" textlink="">
      <xdr:nvSpPr>
        <xdr:cNvPr id="2" name="Line 8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>
          <a:spLocks noChangeShapeType="1"/>
        </xdr:cNvSpPr>
      </xdr:nvSpPr>
      <xdr:spPr bwMode="auto">
        <a:xfrm>
          <a:off x="6167845" y="1720217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 editAs="absolute">
    <xdr:from>
      <xdr:col>15</xdr:col>
      <xdr:colOff>376464</xdr:colOff>
      <xdr:row>9</xdr:row>
      <xdr:rowOff>57305</xdr:rowOff>
    </xdr:from>
    <xdr:to>
      <xdr:col>18</xdr:col>
      <xdr:colOff>373385</xdr:colOff>
      <xdr:row>28</xdr:row>
      <xdr:rowOff>48052</xdr:rowOff>
    </xdr:to>
    <xdr:grpSp>
      <xdr:nvGrpSpPr>
        <xdr:cNvPr id="3" name="Group 54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GrpSpPr>
          <a:grpSpLocks/>
        </xdr:cNvGrpSpPr>
      </xdr:nvGrpSpPr>
      <xdr:grpSpPr bwMode="auto">
        <a:xfrm>
          <a:off x="6232268" y="1887762"/>
          <a:ext cx="1139921" cy="3428029"/>
          <a:chOff x="9261" y="2754"/>
          <a:chExt cx="1800" cy="5400"/>
        </a:xfrm>
      </xdr:grpSpPr>
      <xdr:sp macro="" textlink="">
        <xdr:nvSpPr>
          <xdr:cNvPr id="4" name="AutoShape 81">
            <a:extLst>
              <a:ext uri="{FF2B5EF4-FFF2-40B4-BE49-F238E27FC236}">
                <a16:creationId xmlns:a16="http://schemas.microsoft.com/office/drawing/2014/main" xmlns="" id="{00000000-0008-0000-0000-000004000000}"/>
              </a:ext>
            </a:extLst>
          </xdr:cNvPr>
          <xdr:cNvSpPr>
            <a:spLocks noChangeArrowheads="1"/>
          </xdr:cNvSpPr>
        </xdr:nvSpPr>
        <xdr:spPr bwMode="auto">
          <a:xfrm rot="10800000">
            <a:off x="9441" y="7794"/>
            <a:ext cx="900" cy="360"/>
          </a:xfrm>
          <a:custGeom>
            <a:avLst/>
            <a:gdLst>
              <a:gd name="G0" fmla="+- 4319 0 0"/>
              <a:gd name="G1" fmla="+- 21600 0 4319"/>
              <a:gd name="G2" fmla="*/ 4319 1 2"/>
              <a:gd name="G3" fmla="+- 21600 0 G2"/>
              <a:gd name="G4" fmla="+/ 4319 21600 2"/>
              <a:gd name="G5" fmla="+/ G1 0 2"/>
              <a:gd name="G6" fmla="*/ 21600 21600 4319"/>
              <a:gd name="G7" fmla="*/ G6 1 2"/>
              <a:gd name="G8" fmla="+- 21600 0 G7"/>
              <a:gd name="G9" fmla="*/ 21600 1 2"/>
              <a:gd name="G10" fmla="+- 4319 0 G9"/>
              <a:gd name="G11" fmla="?: G10 G8 0"/>
              <a:gd name="G12" fmla="?: G10 G7 21600"/>
              <a:gd name="T0" fmla="*/ 19440 w 21600"/>
              <a:gd name="T1" fmla="*/ 10800 h 21600"/>
              <a:gd name="T2" fmla="*/ 10800 w 21600"/>
              <a:gd name="T3" fmla="*/ 21600 h 21600"/>
              <a:gd name="T4" fmla="*/ 2160 w 21600"/>
              <a:gd name="T5" fmla="*/ 10800 h 21600"/>
              <a:gd name="T6" fmla="*/ 10800 w 21600"/>
              <a:gd name="T7" fmla="*/ 0 h 21600"/>
              <a:gd name="T8" fmla="*/ 3960 w 21600"/>
              <a:gd name="T9" fmla="*/ 3960 h 21600"/>
              <a:gd name="T10" fmla="*/ 17640 w 21600"/>
              <a:gd name="T11" fmla="*/ 17640 h 2160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T8" t="T9" r="T10" b="T11"/>
            <a:pathLst>
              <a:path w="21600" h="21600">
                <a:moveTo>
                  <a:pt x="0" y="0"/>
                </a:moveTo>
                <a:lnTo>
                  <a:pt x="4319" y="21600"/>
                </a:lnTo>
                <a:lnTo>
                  <a:pt x="17281" y="21600"/>
                </a:lnTo>
                <a:lnTo>
                  <a:pt x="21600" y="0"/>
                </a:lnTo>
                <a:close/>
              </a:path>
            </a:pathLst>
          </a:custGeom>
          <a:solidFill>
            <a:srgbClr val="80808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5" name="Rectangle 80">
            <a:extLst>
              <a:ext uri="{FF2B5EF4-FFF2-40B4-BE49-F238E27FC236}">
                <a16:creationId xmlns:a16="http://schemas.microsoft.com/office/drawing/2014/main" xmlns="" id="{00000000-0008-0000-0000-000005000000}"/>
              </a:ext>
            </a:extLst>
          </xdr:cNvPr>
          <xdr:cNvSpPr>
            <a:spLocks noChangeArrowheads="1"/>
          </xdr:cNvSpPr>
        </xdr:nvSpPr>
        <xdr:spPr bwMode="auto">
          <a:xfrm>
            <a:off x="9621" y="6894"/>
            <a:ext cx="540" cy="900"/>
          </a:xfrm>
          <a:prstGeom prst="rect">
            <a:avLst/>
          </a:prstGeom>
          <a:solidFill>
            <a:srgbClr val="80808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6" name="Rectangle 79">
            <a:extLst>
              <a:ext uri="{FF2B5EF4-FFF2-40B4-BE49-F238E27FC236}">
                <a16:creationId xmlns:a16="http://schemas.microsoft.com/office/drawing/2014/main" xmlns="" id="{00000000-0008-0000-0000-000006000000}"/>
              </a:ext>
            </a:extLst>
          </xdr:cNvPr>
          <xdr:cNvSpPr>
            <a:spLocks noChangeArrowheads="1"/>
          </xdr:cNvSpPr>
        </xdr:nvSpPr>
        <xdr:spPr bwMode="auto">
          <a:xfrm>
            <a:off x="9801" y="3474"/>
            <a:ext cx="180" cy="3420"/>
          </a:xfrm>
          <a:prstGeom prst="rect">
            <a:avLst/>
          </a:prstGeom>
          <a:solidFill>
            <a:srgbClr val="80808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7" name="Rectangle 78">
            <a:extLst>
              <a:ext uri="{FF2B5EF4-FFF2-40B4-BE49-F238E27FC236}">
                <a16:creationId xmlns:a16="http://schemas.microsoft.com/office/drawing/2014/main" xmlns="" id="{00000000-0008-0000-0000-000007000000}"/>
              </a:ext>
            </a:extLst>
          </xdr:cNvPr>
          <xdr:cNvSpPr>
            <a:spLocks noChangeArrowheads="1"/>
          </xdr:cNvSpPr>
        </xdr:nvSpPr>
        <xdr:spPr bwMode="auto">
          <a:xfrm rot="5400000">
            <a:off x="9801" y="3294"/>
            <a:ext cx="180" cy="180"/>
          </a:xfrm>
          <a:prstGeom prst="rect">
            <a:avLst/>
          </a:prstGeom>
          <a:solidFill>
            <a:srgbClr val="333333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8" name="Oval 77">
            <a:extLst>
              <a:ext uri="{FF2B5EF4-FFF2-40B4-BE49-F238E27FC236}">
                <a16:creationId xmlns:a16="http://schemas.microsoft.com/office/drawing/2014/main" xmlns="" id="{00000000-0008-0000-0000-000008000000}"/>
              </a:ext>
            </a:extLst>
          </xdr:cNvPr>
          <xdr:cNvSpPr>
            <a:spLocks noChangeArrowheads="1"/>
          </xdr:cNvSpPr>
        </xdr:nvSpPr>
        <xdr:spPr bwMode="auto">
          <a:xfrm>
            <a:off x="9621" y="2754"/>
            <a:ext cx="540" cy="540"/>
          </a:xfrm>
          <a:prstGeom prst="ellipse">
            <a:avLst/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9" name="Line 76">
            <a:extLst>
              <a:ext uri="{FF2B5EF4-FFF2-40B4-BE49-F238E27FC236}">
                <a16:creationId xmlns:a16="http://schemas.microsoft.com/office/drawing/2014/main" xmlns="" id="{00000000-0008-0000-0000-000009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9441" y="3474"/>
            <a:ext cx="0" cy="468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0" name="Line 75">
            <a:extLst>
              <a:ext uri="{FF2B5EF4-FFF2-40B4-BE49-F238E27FC236}">
                <a16:creationId xmlns:a16="http://schemas.microsoft.com/office/drawing/2014/main" xmlns="" id="{00000000-0008-0000-0000-00000A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0341" y="4194"/>
            <a:ext cx="0" cy="396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" name="Rectangle 74">
            <a:extLst>
              <a:ext uri="{FF2B5EF4-FFF2-40B4-BE49-F238E27FC236}">
                <a16:creationId xmlns:a16="http://schemas.microsoft.com/office/drawing/2014/main" xmlns="" id="{00000000-0008-0000-0000-00000B000000}"/>
              </a:ext>
            </a:extLst>
          </xdr:cNvPr>
          <xdr:cNvSpPr>
            <a:spLocks noChangeArrowheads="1"/>
          </xdr:cNvSpPr>
        </xdr:nvSpPr>
        <xdr:spPr bwMode="auto">
          <a:xfrm>
            <a:off x="9441" y="3654"/>
            <a:ext cx="360" cy="180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2" name="Rectangle 73">
            <a:extLst>
              <a:ext uri="{FF2B5EF4-FFF2-40B4-BE49-F238E27FC236}">
                <a16:creationId xmlns:a16="http://schemas.microsoft.com/office/drawing/2014/main" xmlns="" id="{00000000-0008-0000-0000-00000C000000}"/>
              </a:ext>
            </a:extLst>
          </xdr:cNvPr>
          <xdr:cNvSpPr>
            <a:spLocks noChangeArrowheads="1"/>
          </xdr:cNvSpPr>
        </xdr:nvSpPr>
        <xdr:spPr bwMode="auto">
          <a:xfrm>
            <a:off x="9981" y="3654"/>
            <a:ext cx="360" cy="180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3" name="Line 72">
            <a:extLst>
              <a:ext uri="{FF2B5EF4-FFF2-40B4-BE49-F238E27FC236}">
                <a16:creationId xmlns:a16="http://schemas.microsoft.com/office/drawing/2014/main" xmlns="" id="{00000000-0008-0000-0000-00000D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9441" y="3654"/>
            <a:ext cx="360" cy="18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4" name="Line 71">
            <a:extLst>
              <a:ext uri="{FF2B5EF4-FFF2-40B4-BE49-F238E27FC236}">
                <a16:creationId xmlns:a16="http://schemas.microsoft.com/office/drawing/2014/main" xmlns="" id="{00000000-0008-0000-0000-00000E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9981" y="3654"/>
            <a:ext cx="360" cy="18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5" name="Line 70">
            <a:extLst>
              <a:ext uri="{FF2B5EF4-FFF2-40B4-BE49-F238E27FC236}">
                <a16:creationId xmlns:a16="http://schemas.microsoft.com/office/drawing/2014/main" xmlns="" id="{00000000-0008-0000-0000-00000F000000}"/>
              </a:ext>
            </a:extLst>
          </xdr:cNvPr>
          <xdr:cNvSpPr>
            <a:spLocks noChangeShapeType="1"/>
          </xdr:cNvSpPr>
        </xdr:nvSpPr>
        <xdr:spPr bwMode="auto">
          <a:xfrm>
            <a:off x="9441" y="3654"/>
            <a:ext cx="360" cy="18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6" name="Line 69">
            <a:extLst>
              <a:ext uri="{FF2B5EF4-FFF2-40B4-BE49-F238E27FC236}">
                <a16:creationId xmlns:a16="http://schemas.microsoft.com/office/drawing/2014/main" xmlns="" id="{00000000-0008-0000-0000-000010000000}"/>
              </a:ext>
            </a:extLst>
          </xdr:cNvPr>
          <xdr:cNvSpPr>
            <a:spLocks noChangeShapeType="1"/>
          </xdr:cNvSpPr>
        </xdr:nvSpPr>
        <xdr:spPr bwMode="auto">
          <a:xfrm>
            <a:off x="9981" y="3654"/>
            <a:ext cx="360" cy="18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7" name="Line 68">
            <a:extLst>
              <a:ext uri="{FF2B5EF4-FFF2-40B4-BE49-F238E27FC236}">
                <a16:creationId xmlns:a16="http://schemas.microsoft.com/office/drawing/2014/main" xmlns="" id="{00000000-0008-0000-0000-000011000000}"/>
              </a:ext>
            </a:extLst>
          </xdr:cNvPr>
          <xdr:cNvSpPr>
            <a:spLocks noChangeShapeType="1"/>
          </xdr:cNvSpPr>
        </xdr:nvSpPr>
        <xdr:spPr bwMode="auto">
          <a:xfrm>
            <a:off x="10341" y="3474"/>
            <a:ext cx="0" cy="54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8" name="Line 67">
            <a:extLst>
              <a:ext uri="{FF2B5EF4-FFF2-40B4-BE49-F238E27FC236}">
                <a16:creationId xmlns:a16="http://schemas.microsoft.com/office/drawing/2014/main" xmlns="" id="{00000000-0008-0000-0000-000012000000}"/>
              </a:ext>
            </a:extLst>
          </xdr:cNvPr>
          <xdr:cNvSpPr>
            <a:spLocks noChangeShapeType="1"/>
          </xdr:cNvSpPr>
        </xdr:nvSpPr>
        <xdr:spPr bwMode="auto">
          <a:xfrm>
            <a:off x="10341" y="4014"/>
            <a:ext cx="180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9" name="Line 66">
            <a:extLst>
              <a:ext uri="{FF2B5EF4-FFF2-40B4-BE49-F238E27FC236}">
                <a16:creationId xmlns:a16="http://schemas.microsoft.com/office/drawing/2014/main" xmlns="" id="{00000000-0008-0000-0000-000013000000}"/>
              </a:ext>
            </a:extLst>
          </xdr:cNvPr>
          <xdr:cNvSpPr>
            <a:spLocks noChangeShapeType="1"/>
          </xdr:cNvSpPr>
        </xdr:nvSpPr>
        <xdr:spPr bwMode="auto">
          <a:xfrm>
            <a:off x="10341" y="4194"/>
            <a:ext cx="360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0" name="Oval 65">
            <a:extLst>
              <a:ext uri="{FF2B5EF4-FFF2-40B4-BE49-F238E27FC236}">
                <a16:creationId xmlns:a16="http://schemas.microsoft.com/office/drawing/2014/main" xmlns="" id="{00000000-0008-0000-0000-000014000000}"/>
              </a:ext>
            </a:extLst>
          </xdr:cNvPr>
          <xdr:cNvSpPr>
            <a:spLocks noChangeArrowheads="1"/>
          </xdr:cNvSpPr>
        </xdr:nvSpPr>
        <xdr:spPr bwMode="auto">
          <a:xfrm>
            <a:off x="10341" y="2754"/>
            <a:ext cx="540" cy="540"/>
          </a:xfrm>
          <a:prstGeom prst="ellipse">
            <a:avLst/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1" name="Line 64">
            <a:extLst>
              <a:ext uri="{FF2B5EF4-FFF2-40B4-BE49-F238E27FC236}">
                <a16:creationId xmlns:a16="http://schemas.microsoft.com/office/drawing/2014/main" xmlns="" id="{00000000-0008-0000-0000-000015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0521" y="3294"/>
            <a:ext cx="0" cy="72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2" name="Line 63">
            <a:extLst>
              <a:ext uri="{FF2B5EF4-FFF2-40B4-BE49-F238E27FC236}">
                <a16:creationId xmlns:a16="http://schemas.microsoft.com/office/drawing/2014/main" xmlns="" id="{00000000-0008-0000-0000-000016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0701" y="3654"/>
            <a:ext cx="0" cy="54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3" name="Line 62">
            <a:extLst>
              <a:ext uri="{FF2B5EF4-FFF2-40B4-BE49-F238E27FC236}">
                <a16:creationId xmlns:a16="http://schemas.microsoft.com/office/drawing/2014/main" xmlns="" id="{00000000-0008-0000-0000-000017000000}"/>
              </a:ext>
            </a:extLst>
          </xdr:cNvPr>
          <xdr:cNvSpPr>
            <a:spLocks noChangeShapeType="1"/>
          </xdr:cNvSpPr>
        </xdr:nvSpPr>
        <xdr:spPr bwMode="auto">
          <a:xfrm>
            <a:off x="10701" y="3654"/>
            <a:ext cx="180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4" name="Line 61">
            <a:extLst>
              <a:ext uri="{FF2B5EF4-FFF2-40B4-BE49-F238E27FC236}">
                <a16:creationId xmlns:a16="http://schemas.microsoft.com/office/drawing/2014/main" xmlns="" id="{00000000-0008-0000-0000-000018000000}"/>
              </a:ext>
            </a:extLst>
          </xdr:cNvPr>
          <xdr:cNvSpPr>
            <a:spLocks noChangeShapeType="1"/>
          </xdr:cNvSpPr>
        </xdr:nvSpPr>
        <xdr:spPr bwMode="auto">
          <a:xfrm>
            <a:off x="10701" y="3474"/>
            <a:ext cx="180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5" name="Line 60">
            <a:extLst>
              <a:ext uri="{FF2B5EF4-FFF2-40B4-BE49-F238E27FC236}">
                <a16:creationId xmlns:a16="http://schemas.microsoft.com/office/drawing/2014/main" xmlns="" id="{00000000-0008-0000-0000-000019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0701" y="3294"/>
            <a:ext cx="0" cy="18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6" name="AutoShape 59">
            <a:extLst>
              <a:ext uri="{FF2B5EF4-FFF2-40B4-BE49-F238E27FC236}">
                <a16:creationId xmlns:a16="http://schemas.microsoft.com/office/drawing/2014/main" xmlns="" id="{00000000-0008-0000-0000-00001A000000}"/>
              </a:ext>
            </a:extLst>
          </xdr:cNvPr>
          <xdr:cNvSpPr>
            <a:spLocks noChangeArrowheads="1"/>
          </xdr:cNvSpPr>
        </xdr:nvSpPr>
        <xdr:spPr bwMode="auto">
          <a:xfrm rot="5400000">
            <a:off x="10881" y="3474"/>
            <a:ext cx="180" cy="180"/>
          </a:xfrm>
          <a:prstGeom prst="flowChartCollate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27" name="Line 58">
            <a:extLst>
              <a:ext uri="{FF2B5EF4-FFF2-40B4-BE49-F238E27FC236}">
                <a16:creationId xmlns:a16="http://schemas.microsoft.com/office/drawing/2014/main" xmlns="" id="{00000000-0008-0000-0000-00001B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0521" y="2934"/>
            <a:ext cx="180" cy="18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28" name="Line 57">
            <a:extLst>
              <a:ext uri="{FF2B5EF4-FFF2-40B4-BE49-F238E27FC236}">
                <a16:creationId xmlns:a16="http://schemas.microsoft.com/office/drawing/2014/main" xmlns="" id="{00000000-0008-0000-0000-00001C00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9801" y="2934"/>
            <a:ext cx="180" cy="18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29" name="AutoShape 56">
            <a:extLst>
              <a:ext uri="{FF2B5EF4-FFF2-40B4-BE49-F238E27FC236}">
                <a16:creationId xmlns:a16="http://schemas.microsoft.com/office/drawing/2014/main" xmlns="" id="{00000000-0008-0000-0000-00001D000000}"/>
              </a:ext>
            </a:extLst>
          </xdr:cNvPr>
          <xdr:cNvSpPr>
            <a:spLocks noChangeArrowheads="1"/>
          </xdr:cNvSpPr>
        </xdr:nvSpPr>
        <xdr:spPr bwMode="auto">
          <a:xfrm>
            <a:off x="10341" y="5814"/>
            <a:ext cx="180" cy="180"/>
          </a:xfrm>
          <a:prstGeom prst="rtTriangle">
            <a:avLst/>
          </a:prstGeom>
          <a:solidFill>
            <a:srgbClr val="333333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30" name="AutoShape 55">
            <a:extLst>
              <a:ext uri="{FF2B5EF4-FFF2-40B4-BE49-F238E27FC236}">
                <a16:creationId xmlns:a16="http://schemas.microsoft.com/office/drawing/2014/main" xmlns="" id="{00000000-0008-0000-0000-00001E000000}"/>
              </a:ext>
            </a:extLst>
          </xdr:cNvPr>
          <xdr:cNvSpPr>
            <a:spLocks noChangeArrowheads="1"/>
          </xdr:cNvSpPr>
        </xdr:nvSpPr>
        <xdr:spPr bwMode="auto">
          <a:xfrm rot="16200000">
            <a:off x="9261" y="5814"/>
            <a:ext cx="180" cy="180"/>
          </a:xfrm>
          <a:prstGeom prst="rtTriangle">
            <a:avLst/>
          </a:prstGeom>
          <a:solidFill>
            <a:srgbClr val="333333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 editAs="absolute">
    <xdr:from>
      <xdr:col>2</xdr:col>
      <xdr:colOff>325283</xdr:colOff>
      <xdr:row>13</xdr:row>
      <xdr:rowOff>160029</xdr:rowOff>
    </xdr:from>
    <xdr:to>
      <xdr:col>5</xdr:col>
      <xdr:colOff>474892</xdr:colOff>
      <xdr:row>14</xdr:row>
      <xdr:rowOff>101972</xdr:rowOff>
    </xdr:to>
    <xdr:sp macro="" textlink="">
      <xdr:nvSpPr>
        <xdr:cNvPr id="31" name="Text Box 11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>
          <a:spLocks noChangeArrowheads="1"/>
        </xdr:cNvSpPr>
      </xdr:nvSpPr>
      <xdr:spPr bwMode="auto">
        <a:xfrm>
          <a:off x="801533" y="2760354"/>
          <a:ext cx="1292609" cy="1800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ru-RU" sz="900" b="0" i="0" strike="noStrike">
              <a:solidFill>
                <a:srgbClr val="000000"/>
              </a:solidFill>
              <a:latin typeface="Times New Roman"/>
              <a:cs typeface="Times New Roman"/>
            </a:rPr>
            <a:t>Верт.гл.башмака х 0,1</a:t>
          </a:r>
        </a:p>
      </xdr:txBody>
    </xdr:sp>
    <xdr:clientData/>
  </xdr:twoCellAnchor>
  <xdr:oneCellAnchor>
    <xdr:from>
      <xdr:col>7</xdr:col>
      <xdr:colOff>6832</xdr:colOff>
      <xdr:row>35</xdr:row>
      <xdr:rowOff>196453</xdr:rowOff>
    </xdr:from>
    <xdr:ext cx="245773" cy="264560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2533028" y="6516083"/>
          <a:ext cx="24577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 b="0" i="0">
              <a:solidFill>
                <a:schemeClr val="tx1"/>
              </a:solidFill>
              <a:latin typeface="+mn-lt"/>
              <a:ea typeface="+mn-ea"/>
              <a:cs typeface="+mn-cs"/>
            </a:rPr>
            <a:t>х</a:t>
          </a:r>
          <a:endParaRPr lang="ru-RU" sz="1100"/>
        </a:p>
      </xdr:txBody>
    </xdr:sp>
    <xdr:clientData/>
  </xdr:oneCellAnchor>
  <xdr:oneCellAnchor>
    <xdr:from>
      <xdr:col>9</xdr:col>
      <xdr:colOff>89302</xdr:colOff>
      <xdr:row>35</xdr:row>
      <xdr:rowOff>196453</xdr:rowOff>
    </xdr:from>
    <xdr:ext cx="254942" cy="264560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3318277" y="6492478"/>
          <a:ext cx="25494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/>
            <a:t>=</a:t>
          </a:r>
        </a:p>
      </xdr:txBody>
    </xdr:sp>
    <xdr:clientData/>
  </xdr:oneCellAnchor>
  <xdr:oneCellAnchor>
    <xdr:from>
      <xdr:col>8</xdr:col>
      <xdr:colOff>4736</xdr:colOff>
      <xdr:row>39</xdr:row>
      <xdr:rowOff>207239</xdr:rowOff>
    </xdr:from>
    <xdr:ext cx="386952" cy="264560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2766986" y="7455764"/>
          <a:ext cx="38695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ru-RU" sz="1100" b="0" i="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(</a:t>
          </a:r>
          <a:r>
            <a:rPr lang="en-US" sz="1100" b="0" i="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D) </a:t>
          </a:r>
          <a:r>
            <a:rPr lang="ru-RU" sz="1100" b="0" i="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                </a:t>
          </a:r>
          <a:r>
            <a:rPr lang="en-US" sz="1100" b="0" i="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 </a:t>
          </a:r>
          <a:endParaRPr lang="ru-RU" sz="1100"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190529</xdr:colOff>
      <xdr:row>39</xdr:row>
      <xdr:rowOff>228633</xdr:rowOff>
    </xdr:from>
    <xdr:ext cx="256673" cy="264560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4845355" y="7724394"/>
          <a:ext cx="25667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>
              <a:latin typeface="Times New Roman" pitchFamily="18" charset="0"/>
              <a:cs typeface="Times New Roman" pitchFamily="18" charset="0"/>
            </a:rPr>
            <a:t>л</a:t>
          </a:r>
        </a:p>
      </xdr:txBody>
    </xdr:sp>
    <xdr:clientData/>
  </xdr:oneCellAnchor>
  <xdr:oneCellAnchor>
    <xdr:from>
      <xdr:col>7</xdr:col>
      <xdr:colOff>4770</xdr:colOff>
      <xdr:row>34</xdr:row>
      <xdr:rowOff>410761</xdr:rowOff>
    </xdr:from>
    <xdr:ext cx="245773" cy="264560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2386020" y="6259111"/>
          <a:ext cx="24577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 b="0" i="0">
              <a:solidFill>
                <a:schemeClr val="tx1"/>
              </a:solidFill>
              <a:latin typeface="+mn-lt"/>
              <a:ea typeface="+mn-ea"/>
              <a:cs typeface="+mn-cs"/>
            </a:rPr>
            <a:t>х</a:t>
          </a:r>
          <a:endParaRPr lang="ru-RU" sz="1100"/>
        </a:p>
      </xdr:txBody>
    </xdr:sp>
    <xdr:clientData/>
  </xdr:oneCellAnchor>
  <xdr:oneCellAnchor>
    <xdr:from>
      <xdr:col>9</xdr:col>
      <xdr:colOff>83349</xdr:colOff>
      <xdr:row>34</xdr:row>
      <xdr:rowOff>410761</xdr:rowOff>
    </xdr:from>
    <xdr:ext cx="254942" cy="264560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3312324" y="6259111"/>
          <a:ext cx="25494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/>
            <a:t>=</a:t>
          </a:r>
        </a:p>
      </xdr:txBody>
    </xdr:sp>
    <xdr:clientData/>
  </xdr:oneCellAnchor>
  <xdr:oneCellAnchor>
    <xdr:from>
      <xdr:col>6</xdr:col>
      <xdr:colOff>547687</xdr:colOff>
      <xdr:row>38</xdr:row>
      <xdr:rowOff>196453</xdr:rowOff>
    </xdr:from>
    <xdr:ext cx="245773" cy="264560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2386012" y="7206853"/>
          <a:ext cx="24577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 b="0" i="0">
              <a:solidFill>
                <a:schemeClr val="tx1"/>
              </a:solidFill>
              <a:latin typeface="+mn-lt"/>
              <a:ea typeface="+mn-ea"/>
              <a:cs typeface="+mn-cs"/>
            </a:rPr>
            <a:t>х</a:t>
          </a:r>
          <a:endParaRPr lang="ru-RU" sz="1100"/>
        </a:p>
      </xdr:txBody>
    </xdr:sp>
    <xdr:clientData/>
  </xdr:oneCellAnchor>
  <xdr:oneCellAnchor>
    <xdr:from>
      <xdr:col>9</xdr:col>
      <xdr:colOff>95255</xdr:colOff>
      <xdr:row>38</xdr:row>
      <xdr:rowOff>196453</xdr:rowOff>
    </xdr:from>
    <xdr:ext cx="254942" cy="264560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3324230" y="7206853"/>
          <a:ext cx="25494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/>
            <a:t>=</a:t>
          </a:r>
        </a:p>
      </xdr:txBody>
    </xdr:sp>
    <xdr:clientData/>
  </xdr:oneCellAnchor>
  <xdr:oneCellAnchor>
    <xdr:from>
      <xdr:col>7</xdr:col>
      <xdr:colOff>76199</xdr:colOff>
      <xdr:row>42</xdr:row>
      <xdr:rowOff>190500</xdr:rowOff>
    </xdr:from>
    <xdr:ext cx="245773" cy="264560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2457449" y="7991475"/>
          <a:ext cx="24577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 b="0" i="0">
              <a:solidFill>
                <a:schemeClr val="tx1"/>
              </a:solidFill>
              <a:latin typeface="+mn-lt"/>
              <a:ea typeface="+mn-ea"/>
              <a:cs typeface="+mn-cs"/>
            </a:rPr>
            <a:t>х</a:t>
          </a:r>
          <a:endParaRPr lang="ru-RU" sz="1100"/>
        </a:p>
      </xdr:txBody>
    </xdr:sp>
    <xdr:clientData/>
  </xdr:oneCellAnchor>
  <xdr:oneCellAnchor>
    <xdr:from>
      <xdr:col>8</xdr:col>
      <xdr:colOff>426291</xdr:colOff>
      <xdr:row>42</xdr:row>
      <xdr:rowOff>214312</xdr:rowOff>
    </xdr:from>
    <xdr:ext cx="254942" cy="264560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3333487" y="8049660"/>
          <a:ext cx="25494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/>
            <a:t>=</a:t>
          </a:r>
        </a:p>
      </xdr:txBody>
    </xdr:sp>
    <xdr:clientData/>
  </xdr:oneCellAnchor>
  <xdr:oneCellAnchor>
    <xdr:from>
      <xdr:col>7</xdr:col>
      <xdr:colOff>70246</xdr:colOff>
      <xdr:row>41</xdr:row>
      <xdr:rowOff>88101</xdr:rowOff>
    </xdr:from>
    <xdr:ext cx="245773" cy="264560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2451496" y="7803351"/>
          <a:ext cx="24577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 b="0" i="0">
              <a:solidFill>
                <a:schemeClr val="tx1"/>
              </a:solidFill>
              <a:latin typeface="+mn-lt"/>
              <a:ea typeface="+mn-ea"/>
              <a:cs typeface="+mn-cs"/>
            </a:rPr>
            <a:t>х</a:t>
          </a:r>
          <a:endParaRPr lang="ru-RU" sz="1100"/>
        </a:p>
      </xdr:txBody>
    </xdr:sp>
    <xdr:clientData/>
  </xdr:oneCellAnchor>
  <xdr:oneCellAnchor>
    <xdr:from>
      <xdr:col>8</xdr:col>
      <xdr:colOff>418010</xdr:colOff>
      <xdr:row>41</xdr:row>
      <xdr:rowOff>72622</xdr:rowOff>
    </xdr:from>
    <xdr:ext cx="254942" cy="264560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3325206" y="7833426"/>
          <a:ext cx="25494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/>
            <a:t>=</a:t>
          </a:r>
        </a:p>
      </xdr:txBody>
    </xdr:sp>
    <xdr:clientData/>
  </xdr:oneCellAnchor>
  <xdr:oneCellAnchor>
    <xdr:from>
      <xdr:col>12</xdr:col>
      <xdr:colOff>192854</xdr:colOff>
      <xdr:row>45</xdr:row>
      <xdr:rowOff>223973</xdr:rowOff>
    </xdr:from>
    <xdr:ext cx="256673" cy="264560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4279079" y="8739323"/>
          <a:ext cx="25667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>
              <a:latin typeface="Times New Roman" pitchFamily="18" charset="0"/>
              <a:cs typeface="Times New Roman" pitchFamily="18" charset="0"/>
            </a:rPr>
            <a:t>л</a:t>
          </a:r>
        </a:p>
      </xdr:txBody>
    </xdr:sp>
    <xdr:clientData/>
  </xdr:oneCellAnchor>
  <xdr:oneCellAnchor>
    <xdr:from>
      <xdr:col>8</xdr:col>
      <xdr:colOff>15451</xdr:colOff>
      <xdr:row>45</xdr:row>
      <xdr:rowOff>225099</xdr:rowOff>
    </xdr:from>
    <xdr:ext cx="354832" cy="254493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2777701" y="8740449"/>
          <a:ext cx="354832" cy="25449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ru-RU" sz="1100" b="0" i="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(</a:t>
          </a:r>
          <a:r>
            <a:rPr lang="en-US" sz="1100" b="0" i="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F) </a:t>
          </a:r>
          <a:r>
            <a:rPr lang="ru-RU" sz="1100" b="0" i="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                </a:t>
          </a:r>
          <a:r>
            <a:rPr lang="en-US" sz="1100" b="0" i="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 </a:t>
          </a:r>
          <a:endParaRPr lang="ru-RU" sz="1100"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80846</xdr:colOff>
      <xdr:row>48</xdr:row>
      <xdr:rowOff>6506</xdr:rowOff>
    </xdr:from>
    <xdr:ext cx="245773" cy="264560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2462096" y="9074306"/>
          <a:ext cx="24577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 b="0" i="0">
              <a:solidFill>
                <a:schemeClr val="tx1"/>
              </a:solidFill>
              <a:latin typeface="+mn-lt"/>
              <a:ea typeface="+mn-ea"/>
              <a:cs typeface="+mn-cs"/>
            </a:rPr>
            <a:t>х</a:t>
          </a:r>
          <a:endParaRPr lang="ru-RU" sz="1100"/>
        </a:p>
      </xdr:txBody>
    </xdr:sp>
    <xdr:clientData/>
  </xdr:oneCellAnchor>
  <xdr:oneCellAnchor>
    <xdr:from>
      <xdr:col>8</xdr:col>
      <xdr:colOff>394083</xdr:colOff>
      <xdr:row>47</xdr:row>
      <xdr:rowOff>68102</xdr:rowOff>
    </xdr:from>
    <xdr:ext cx="254942" cy="264560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3156333" y="9059702"/>
          <a:ext cx="25494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/>
            <a:t>=</a:t>
          </a:r>
        </a:p>
      </xdr:txBody>
    </xdr:sp>
    <xdr:clientData/>
  </xdr:oneCellAnchor>
  <xdr:oneCellAnchor>
    <xdr:from>
      <xdr:col>9</xdr:col>
      <xdr:colOff>26547</xdr:colOff>
      <xdr:row>47</xdr:row>
      <xdr:rowOff>68446</xdr:rowOff>
    </xdr:from>
    <xdr:ext cx="378645" cy="254493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3255522" y="9060046"/>
          <a:ext cx="378645" cy="25449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ru-RU" sz="1100" b="0" i="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(</a:t>
          </a:r>
          <a:r>
            <a:rPr lang="en-US" sz="1100" b="0" i="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G) </a:t>
          </a:r>
          <a:r>
            <a:rPr lang="ru-RU" sz="1100" b="0" i="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                </a:t>
          </a:r>
          <a:r>
            <a:rPr lang="en-US" sz="1100" b="0" i="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 </a:t>
          </a:r>
          <a:endParaRPr lang="ru-RU" sz="1100"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198807</xdr:colOff>
      <xdr:row>47</xdr:row>
      <xdr:rowOff>116815</xdr:rowOff>
    </xdr:from>
    <xdr:ext cx="256673" cy="264560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4285032" y="9070315"/>
          <a:ext cx="25667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>
              <a:latin typeface="Times New Roman" pitchFamily="18" charset="0"/>
              <a:cs typeface="Times New Roman" pitchFamily="18" charset="0"/>
            </a:rPr>
            <a:t>л</a:t>
          </a:r>
        </a:p>
      </xdr:txBody>
    </xdr:sp>
    <xdr:clientData/>
  </xdr:oneCellAnchor>
  <xdr:oneCellAnchor>
    <xdr:from>
      <xdr:col>12</xdr:col>
      <xdr:colOff>192855</xdr:colOff>
      <xdr:row>48</xdr:row>
      <xdr:rowOff>223973</xdr:rowOff>
    </xdr:from>
    <xdr:ext cx="256673" cy="264560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4279080" y="9291773"/>
          <a:ext cx="25667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>
              <a:latin typeface="Times New Roman" pitchFamily="18" charset="0"/>
              <a:cs typeface="Times New Roman" pitchFamily="18" charset="0"/>
            </a:rPr>
            <a:t>л</a:t>
          </a:r>
        </a:p>
      </xdr:txBody>
    </xdr:sp>
    <xdr:clientData/>
  </xdr:oneCellAnchor>
  <xdr:oneCellAnchor>
    <xdr:from>
      <xdr:col>12</xdr:col>
      <xdr:colOff>192856</xdr:colOff>
      <xdr:row>54</xdr:row>
      <xdr:rowOff>87050</xdr:rowOff>
    </xdr:from>
    <xdr:ext cx="256673" cy="264560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4279081" y="10097825"/>
          <a:ext cx="25667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>
              <a:latin typeface="Times New Roman" pitchFamily="18" charset="0"/>
              <a:cs typeface="Times New Roman" pitchFamily="18" charset="0"/>
            </a:rPr>
            <a:t>л</a:t>
          </a:r>
        </a:p>
      </xdr:txBody>
    </xdr:sp>
    <xdr:clientData/>
  </xdr:oneCellAnchor>
  <xdr:oneCellAnchor>
    <xdr:from>
      <xdr:col>2</xdr:col>
      <xdr:colOff>299386</xdr:colOff>
      <xdr:row>30</xdr:row>
      <xdr:rowOff>15613</xdr:rowOff>
    </xdr:from>
    <xdr:ext cx="542713" cy="210314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775636" y="5311513"/>
          <a:ext cx="542713" cy="2103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800">
              <a:latin typeface="Times New Roman" pitchFamily="18" charset="0"/>
              <a:cs typeface="Times New Roman" pitchFamily="18" charset="0"/>
            </a:rPr>
            <a:t>ход/мин</a:t>
          </a:r>
        </a:p>
      </xdr:txBody>
    </xdr:sp>
    <xdr:clientData/>
  </xdr:oneCellAnchor>
  <xdr:oneCellAnchor>
    <xdr:from>
      <xdr:col>2</xdr:col>
      <xdr:colOff>300327</xdr:colOff>
      <xdr:row>32</xdr:row>
      <xdr:rowOff>21566</xdr:rowOff>
    </xdr:from>
    <xdr:ext cx="542713" cy="210314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776577" y="5555591"/>
          <a:ext cx="542713" cy="2103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800">
              <a:latin typeface="Times New Roman" pitchFamily="18" charset="0"/>
              <a:cs typeface="Times New Roman" pitchFamily="18" charset="0"/>
            </a:rPr>
            <a:t>ход/мин</a:t>
          </a:r>
        </a:p>
      </xdr:txBody>
    </xdr:sp>
    <xdr:clientData/>
  </xdr:oneCellAnchor>
  <xdr:oneCellAnchor>
    <xdr:from>
      <xdr:col>4</xdr:col>
      <xdr:colOff>2358</xdr:colOff>
      <xdr:row>22</xdr:row>
      <xdr:rowOff>81097</xdr:rowOff>
    </xdr:from>
    <xdr:ext cx="419154" cy="210314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1240608" y="4167322"/>
          <a:ext cx="419154" cy="2103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800">
              <a:latin typeface="Times New Roman" pitchFamily="18" charset="0"/>
              <a:cs typeface="Times New Roman" pitchFamily="18" charset="0"/>
            </a:rPr>
            <a:t>л/ход</a:t>
          </a:r>
        </a:p>
      </xdr:txBody>
    </xdr:sp>
    <xdr:clientData/>
  </xdr:oneCellAnchor>
  <xdr:oneCellAnchor>
    <xdr:from>
      <xdr:col>7</xdr:col>
      <xdr:colOff>192857</xdr:colOff>
      <xdr:row>22</xdr:row>
      <xdr:rowOff>93003</xdr:rowOff>
    </xdr:from>
    <xdr:ext cx="419154" cy="210314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2574107" y="4179228"/>
          <a:ext cx="419154" cy="2103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800">
              <a:latin typeface="Times New Roman" pitchFamily="18" charset="0"/>
              <a:cs typeface="Times New Roman" pitchFamily="18" charset="0"/>
            </a:rPr>
            <a:t>л/ход</a:t>
          </a:r>
        </a:p>
      </xdr:txBody>
    </xdr:sp>
    <xdr:clientData/>
  </xdr:oneCellAnchor>
  <xdr:oneCellAnchor>
    <xdr:from>
      <xdr:col>12</xdr:col>
      <xdr:colOff>192853</xdr:colOff>
      <xdr:row>41</xdr:row>
      <xdr:rowOff>81098</xdr:rowOff>
    </xdr:from>
    <xdr:ext cx="256673" cy="264560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4279078" y="7796348"/>
          <a:ext cx="25667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>
              <a:latin typeface="Times New Roman" pitchFamily="18" charset="0"/>
              <a:cs typeface="Times New Roman" pitchFamily="18" charset="0"/>
            </a:rPr>
            <a:t>л</a:t>
          </a:r>
        </a:p>
      </xdr:txBody>
    </xdr:sp>
    <xdr:clientData/>
  </xdr:oneCellAnchor>
  <xdr:oneCellAnchor>
    <xdr:from>
      <xdr:col>12</xdr:col>
      <xdr:colOff>197499</xdr:colOff>
      <xdr:row>42</xdr:row>
      <xdr:rowOff>205531</xdr:rowOff>
    </xdr:from>
    <xdr:ext cx="256673" cy="264560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4283724" y="8006506"/>
          <a:ext cx="25667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>
              <a:latin typeface="Times New Roman" pitchFamily="18" charset="0"/>
              <a:cs typeface="Times New Roman" pitchFamily="18" charset="0"/>
            </a:rPr>
            <a:t>л</a:t>
          </a:r>
        </a:p>
      </xdr:txBody>
    </xdr:sp>
    <xdr:clientData/>
  </xdr:oneCellAnchor>
  <xdr:oneCellAnchor>
    <xdr:from>
      <xdr:col>6</xdr:col>
      <xdr:colOff>83349</xdr:colOff>
      <xdr:row>16</xdr:row>
      <xdr:rowOff>166683</xdr:rowOff>
    </xdr:from>
    <xdr:ext cx="254942" cy="264560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2083599" y="3395658"/>
          <a:ext cx="25494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/>
            <a:t>=</a:t>
          </a:r>
        </a:p>
      </xdr:txBody>
    </xdr:sp>
    <xdr:clientData/>
  </xdr:oneCellAnchor>
  <xdr:oneCellAnchor>
    <xdr:from>
      <xdr:col>6</xdr:col>
      <xdr:colOff>77395</xdr:colOff>
      <xdr:row>12</xdr:row>
      <xdr:rowOff>95246</xdr:rowOff>
    </xdr:from>
    <xdr:ext cx="254942" cy="264560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2077645" y="2457446"/>
          <a:ext cx="25494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/>
            <a:t>=</a:t>
          </a:r>
        </a:p>
      </xdr:txBody>
    </xdr:sp>
    <xdr:clientData/>
  </xdr:oneCellAnchor>
  <xdr:oneCellAnchor>
    <xdr:from>
      <xdr:col>15</xdr:col>
      <xdr:colOff>8309</xdr:colOff>
      <xdr:row>40</xdr:row>
      <xdr:rowOff>3707</xdr:rowOff>
    </xdr:from>
    <xdr:ext cx="439159" cy="210314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5237534" y="7490357"/>
          <a:ext cx="439159" cy="2103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800">
              <a:latin typeface="Times New Roman" pitchFamily="18" charset="0"/>
              <a:cs typeface="Times New Roman" pitchFamily="18" charset="0"/>
            </a:rPr>
            <a:t>ходов</a:t>
          </a:r>
        </a:p>
      </xdr:txBody>
    </xdr:sp>
    <xdr:clientData/>
  </xdr:oneCellAnchor>
  <xdr:oneCellAnchor>
    <xdr:from>
      <xdr:col>18</xdr:col>
      <xdr:colOff>103556</xdr:colOff>
      <xdr:row>40</xdr:row>
      <xdr:rowOff>3707</xdr:rowOff>
    </xdr:from>
    <xdr:ext cx="359394" cy="210314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6475781" y="7490357"/>
          <a:ext cx="359394" cy="2103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800">
              <a:latin typeface="Times New Roman" pitchFamily="18" charset="0"/>
              <a:cs typeface="Times New Roman" pitchFamily="18" charset="0"/>
            </a:rPr>
            <a:t>мин</a:t>
          </a:r>
        </a:p>
      </xdr:txBody>
    </xdr:sp>
    <xdr:clientData/>
  </xdr:oneCellAnchor>
  <xdr:oneCellAnchor>
    <xdr:from>
      <xdr:col>15</xdr:col>
      <xdr:colOff>2355</xdr:colOff>
      <xdr:row>46</xdr:row>
      <xdr:rowOff>9661</xdr:rowOff>
    </xdr:from>
    <xdr:ext cx="439159" cy="210314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5231580" y="8763136"/>
          <a:ext cx="439159" cy="2103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800">
              <a:latin typeface="Times New Roman" pitchFamily="18" charset="0"/>
              <a:cs typeface="Times New Roman" pitchFamily="18" charset="0"/>
            </a:rPr>
            <a:t>ходов</a:t>
          </a:r>
        </a:p>
      </xdr:txBody>
    </xdr:sp>
    <xdr:clientData/>
  </xdr:oneCellAnchor>
  <xdr:oneCellAnchor>
    <xdr:from>
      <xdr:col>15</xdr:col>
      <xdr:colOff>8308</xdr:colOff>
      <xdr:row>53</xdr:row>
      <xdr:rowOff>9661</xdr:rowOff>
    </xdr:from>
    <xdr:ext cx="439159" cy="210314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5237533" y="9791836"/>
          <a:ext cx="439159" cy="2103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800">
              <a:latin typeface="Times New Roman" pitchFamily="18" charset="0"/>
              <a:cs typeface="Times New Roman" pitchFamily="18" charset="0"/>
            </a:rPr>
            <a:t>ходов</a:t>
          </a:r>
        </a:p>
      </xdr:txBody>
    </xdr:sp>
    <xdr:clientData/>
  </xdr:oneCellAnchor>
  <xdr:oneCellAnchor>
    <xdr:from>
      <xdr:col>15</xdr:col>
      <xdr:colOff>8308</xdr:colOff>
      <xdr:row>55</xdr:row>
      <xdr:rowOff>15613</xdr:rowOff>
    </xdr:from>
    <xdr:ext cx="439159" cy="210314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5237533" y="10112113"/>
          <a:ext cx="439159" cy="2103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800">
              <a:latin typeface="Times New Roman" pitchFamily="18" charset="0"/>
              <a:cs typeface="Times New Roman" pitchFamily="18" charset="0"/>
            </a:rPr>
            <a:t>ходов</a:t>
          </a:r>
        </a:p>
      </xdr:txBody>
    </xdr:sp>
    <xdr:clientData/>
  </xdr:oneCellAnchor>
  <xdr:oneCellAnchor>
    <xdr:from>
      <xdr:col>18</xdr:col>
      <xdr:colOff>103555</xdr:colOff>
      <xdr:row>46</xdr:row>
      <xdr:rowOff>9661</xdr:rowOff>
    </xdr:from>
    <xdr:ext cx="359394" cy="210314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6475780" y="8763136"/>
          <a:ext cx="359394" cy="2103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800">
              <a:latin typeface="Times New Roman" pitchFamily="18" charset="0"/>
              <a:cs typeface="Times New Roman" pitchFamily="18" charset="0"/>
            </a:rPr>
            <a:t>мин</a:t>
          </a:r>
        </a:p>
      </xdr:txBody>
    </xdr:sp>
    <xdr:clientData/>
  </xdr:oneCellAnchor>
  <xdr:oneCellAnchor>
    <xdr:from>
      <xdr:col>18</xdr:col>
      <xdr:colOff>97601</xdr:colOff>
      <xdr:row>53</xdr:row>
      <xdr:rowOff>15614</xdr:rowOff>
    </xdr:from>
    <xdr:ext cx="359394" cy="210314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6469826" y="9797789"/>
          <a:ext cx="359394" cy="2103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800">
              <a:latin typeface="Times New Roman" pitchFamily="18" charset="0"/>
              <a:cs typeface="Times New Roman" pitchFamily="18" charset="0"/>
            </a:rPr>
            <a:t>мин</a:t>
          </a:r>
        </a:p>
      </xdr:txBody>
    </xdr:sp>
    <xdr:clientData/>
  </xdr:oneCellAnchor>
  <xdr:oneCellAnchor>
    <xdr:from>
      <xdr:col>18</xdr:col>
      <xdr:colOff>97601</xdr:colOff>
      <xdr:row>55</xdr:row>
      <xdr:rowOff>15613</xdr:rowOff>
    </xdr:from>
    <xdr:ext cx="359394" cy="210314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6469826" y="10112113"/>
          <a:ext cx="359394" cy="2103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800">
              <a:latin typeface="Times New Roman" pitchFamily="18" charset="0"/>
              <a:cs typeface="Times New Roman" pitchFamily="18" charset="0"/>
            </a:rPr>
            <a:t>мин</a:t>
          </a:r>
        </a:p>
      </xdr:txBody>
    </xdr:sp>
    <xdr:clientData/>
  </xdr:oneCellAnchor>
  <xdr:twoCellAnchor editAs="absolute">
    <xdr:from>
      <xdr:col>1</xdr:col>
      <xdr:colOff>134784</xdr:colOff>
      <xdr:row>13</xdr:row>
      <xdr:rowOff>17322</xdr:rowOff>
    </xdr:from>
    <xdr:to>
      <xdr:col>2</xdr:col>
      <xdr:colOff>186420</xdr:colOff>
      <xdr:row>13</xdr:row>
      <xdr:rowOff>197390</xdr:rowOff>
    </xdr:to>
    <xdr:sp macro="" textlink="">
      <xdr:nvSpPr>
        <xdr:cNvPr id="71" name="Text Box 110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>
          <a:spLocks noChangeArrowheads="1"/>
        </xdr:cNvSpPr>
      </xdr:nvSpPr>
      <xdr:spPr bwMode="auto">
        <a:xfrm>
          <a:off x="230034" y="2617647"/>
          <a:ext cx="432636" cy="1800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strike="noStrike">
              <a:solidFill>
                <a:srgbClr val="000000"/>
              </a:solidFill>
              <a:latin typeface="Times New Roman"/>
              <a:cs typeface="Times New Roman"/>
            </a:rPr>
            <a:t>(B) +</a:t>
          </a:r>
          <a:endParaRPr lang="ru-RU" sz="9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absolute">
    <xdr:from>
      <xdr:col>3</xdr:col>
      <xdr:colOff>367466</xdr:colOff>
      <xdr:row>12</xdr:row>
      <xdr:rowOff>55251</xdr:rowOff>
    </xdr:from>
    <xdr:to>
      <xdr:col>5</xdr:col>
      <xdr:colOff>38102</xdr:colOff>
      <xdr:row>13</xdr:row>
      <xdr:rowOff>1077</xdr:rowOff>
    </xdr:to>
    <xdr:sp macro="" textlink="">
      <xdr:nvSpPr>
        <xdr:cNvPr id="72" name="Text Box 110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>
          <a:spLocks noChangeArrowheads="1"/>
        </xdr:cNvSpPr>
      </xdr:nvSpPr>
      <xdr:spPr bwMode="auto">
        <a:xfrm>
          <a:off x="1224716" y="2417451"/>
          <a:ext cx="432636" cy="183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en-US" sz="900" b="0" i="0" strike="noStrike">
              <a:solidFill>
                <a:srgbClr val="000000"/>
              </a:solidFill>
              <a:latin typeface="Times New Roman"/>
              <a:cs typeface="Times New Roman"/>
            </a:rPr>
            <a:t>(A)</a:t>
          </a:r>
        </a:p>
      </xdr:txBody>
    </xdr:sp>
    <xdr:clientData/>
  </xdr:twoCellAnchor>
  <xdr:twoCellAnchor>
    <xdr:from>
      <xdr:col>2</xdr:col>
      <xdr:colOff>346364</xdr:colOff>
      <xdr:row>13</xdr:row>
      <xdr:rowOff>98322</xdr:rowOff>
    </xdr:from>
    <xdr:to>
      <xdr:col>6</xdr:col>
      <xdr:colOff>52234</xdr:colOff>
      <xdr:row>13</xdr:row>
      <xdr:rowOff>99579</xdr:rowOff>
    </xdr:to>
    <xdr:cxnSp macro="">
      <xdr:nvCxnSpPr>
        <xdr:cNvPr id="73" name="Прямая соединительная линия 72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CxnSpPr/>
      </xdr:nvCxnSpPr>
      <xdr:spPr>
        <a:xfrm flipV="1">
          <a:off x="822614" y="2698647"/>
          <a:ext cx="1229870" cy="1257"/>
        </a:xfrm>
        <a:prstGeom prst="line">
          <a:avLst/>
        </a:prstGeom>
        <a:ln w="9525" cmpd="sng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6</xdr:col>
      <xdr:colOff>547687</xdr:colOff>
      <xdr:row>36</xdr:row>
      <xdr:rowOff>196453</xdr:rowOff>
    </xdr:from>
    <xdr:ext cx="245773" cy="264560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2386012" y="6730603"/>
          <a:ext cx="24577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 b="0" i="0">
              <a:solidFill>
                <a:schemeClr val="tx1"/>
              </a:solidFill>
              <a:latin typeface="+mn-lt"/>
              <a:ea typeface="+mn-ea"/>
              <a:cs typeface="+mn-cs"/>
            </a:rPr>
            <a:t>х</a:t>
          </a:r>
          <a:endParaRPr lang="ru-RU" sz="1100"/>
        </a:p>
      </xdr:txBody>
    </xdr:sp>
    <xdr:clientData/>
  </xdr:oneCellAnchor>
  <xdr:oneCellAnchor>
    <xdr:from>
      <xdr:col>9</xdr:col>
      <xdr:colOff>95255</xdr:colOff>
      <xdr:row>36</xdr:row>
      <xdr:rowOff>196453</xdr:rowOff>
    </xdr:from>
    <xdr:ext cx="254942" cy="264560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3324230" y="6730603"/>
          <a:ext cx="25494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/>
            <a:t>=</a:t>
          </a:r>
        </a:p>
      </xdr:txBody>
    </xdr:sp>
    <xdr:clientData/>
  </xdr:oneCellAnchor>
  <xdr:oneCellAnchor>
    <xdr:from>
      <xdr:col>6</xdr:col>
      <xdr:colOff>547687</xdr:colOff>
      <xdr:row>37</xdr:row>
      <xdr:rowOff>196453</xdr:rowOff>
    </xdr:from>
    <xdr:ext cx="245773" cy="264560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2386012" y="6968728"/>
          <a:ext cx="24577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 b="0" i="0">
              <a:solidFill>
                <a:schemeClr val="tx1"/>
              </a:solidFill>
              <a:latin typeface="+mn-lt"/>
              <a:ea typeface="+mn-ea"/>
              <a:cs typeface="+mn-cs"/>
            </a:rPr>
            <a:t>х</a:t>
          </a:r>
          <a:endParaRPr lang="ru-RU" sz="1100"/>
        </a:p>
      </xdr:txBody>
    </xdr:sp>
    <xdr:clientData/>
  </xdr:oneCellAnchor>
  <xdr:oneCellAnchor>
    <xdr:from>
      <xdr:col>9</xdr:col>
      <xdr:colOff>95255</xdr:colOff>
      <xdr:row>37</xdr:row>
      <xdr:rowOff>196453</xdr:rowOff>
    </xdr:from>
    <xdr:ext cx="254942" cy="264560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3324230" y="6968728"/>
          <a:ext cx="25494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/>
            <a:t>=</a:t>
          </a:r>
        </a:p>
      </xdr:txBody>
    </xdr:sp>
    <xdr:clientData/>
  </xdr:oneCellAnchor>
  <xdr:oneCellAnchor>
    <xdr:from>
      <xdr:col>7</xdr:col>
      <xdr:colOff>76199</xdr:colOff>
      <xdr:row>43</xdr:row>
      <xdr:rowOff>190500</xdr:rowOff>
    </xdr:from>
    <xdr:ext cx="245773" cy="264560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2457449" y="8229600"/>
          <a:ext cx="24577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 b="0" i="0">
              <a:solidFill>
                <a:schemeClr val="tx1"/>
              </a:solidFill>
              <a:latin typeface="+mn-lt"/>
              <a:ea typeface="+mn-ea"/>
              <a:cs typeface="+mn-cs"/>
            </a:rPr>
            <a:t>х</a:t>
          </a:r>
          <a:endParaRPr lang="ru-RU" sz="1100"/>
        </a:p>
      </xdr:txBody>
    </xdr:sp>
    <xdr:clientData/>
  </xdr:oneCellAnchor>
  <xdr:oneCellAnchor>
    <xdr:from>
      <xdr:col>8</xdr:col>
      <xdr:colOff>434574</xdr:colOff>
      <xdr:row>43</xdr:row>
      <xdr:rowOff>214312</xdr:rowOff>
    </xdr:from>
    <xdr:ext cx="254942" cy="264560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3341770" y="8289855"/>
          <a:ext cx="25494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/>
            <a:t>=</a:t>
          </a:r>
        </a:p>
      </xdr:txBody>
    </xdr:sp>
    <xdr:clientData/>
  </xdr:oneCellAnchor>
  <xdr:oneCellAnchor>
    <xdr:from>
      <xdr:col>12</xdr:col>
      <xdr:colOff>192853</xdr:colOff>
      <xdr:row>44</xdr:row>
      <xdr:rowOff>234963</xdr:rowOff>
    </xdr:from>
    <xdr:ext cx="256673" cy="264560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4279078" y="8512188"/>
          <a:ext cx="25667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>
              <a:latin typeface="Times New Roman" pitchFamily="18" charset="0"/>
              <a:cs typeface="Times New Roman" pitchFamily="18" charset="0"/>
            </a:rPr>
            <a:t>л</a:t>
          </a:r>
        </a:p>
      </xdr:txBody>
    </xdr:sp>
    <xdr:clientData/>
  </xdr:oneCellAnchor>
  <xdr:oneCellAnchor>
    <xdr:from>
      <xdr:col>12</xdr:col>
      <xdr:colOff>192853</xdr:colOff>
      <xdr:row>43</xdr:row>
      <xdr:rowOff>210177</xdr:rowOff>
    </xdr:from>
    <xdr:ext cx="256673" cy="264560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SpPr txBox="1"/>
      </xdr:nvSpPr>
      <xdr:spPr>
        <a:xfrm>
          <a:off x="4279078" y="8249277"/>
          <a:ext cx="25667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>
              <a:latin typeface="Times New Roman" pitchFamily="18" charset="0"/>
              <a:cs typeface="Times New Roman" pitchFamily="18" charset="0"/>
            </a:rPr>
            <a:t>л</a:t>
          </a:r>
        </a:p>
      </xdr:txBody>
    </xdr:sp>
    <xdr:clientData/>
  </xdr:oneCellAnchor>
  <xdr:oneCellAnchor>
    <xdr:from>
      <xdr:col>7</xdr:col>
      <xdr:colOff>98179</xdr:colOff>
      <xdr:row>44</xdr:row>
      <xdr:rowOff>234461</xdr:rowOff>
    </xdr:from>
    <xdr:ext cx="245773" cy="264560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2479429" y="8511686"/>
          <a:ext cx="24577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 b="0" i="0">
              <a:solidFill>
                <a:schemeClr val="tx1"/>
              </a:solidFill>
              <a:latin typeface="+mn-lt"/>
              <a:ea typeface="+mn-ea"/>
              <a:cs typeface="+mn-cs"/>
            </a:rPr>
            <a:t>х</a:t>
          </a:r>
          <a:endParaRPr lang="ru-RU" sz="1100"/>
        </a:p>
      </xdr:txBody>
    </xdr:sp>
    <xdr:clientData/>
  </xdr:oneCellAnchor>
  <xdr:oneCellAnchor>
    <xdr:from>
      <xdr:col>8</xdr:col>
      <xdr:colOff>448272</xdr:colOff>
      <xdr:row>44</xdr:row>
      <xdr:rowOff>236292</xdr:rowOff>
    </xdr:from>
    <xdr:ext cx="254942" cy="264560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3355468" y="8552031"/>
          <a:ext cx="25494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/>
            <a:t>=</a:t>
          </a:r>
        </a:p>
      </xdr:txBody>
    </xdr:sp>
    <xdr:clientData/>
  </xdr:oneCellAnchor>
  <xdr:oneCellAnchor>
    <xdr:from>
      <xdr:col>8</xdr:col>
      <xdr:colOff>404475</xdr:colOff>
      <xdr:row>48</xdr:row>
      <xdr:rowOff>230604</xdr:rowOff>
    </xdr:from>
    <xdr:ext cx="254942" cy="264560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3166725" y="9298404"/>
          <a:ext cx="25494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/>
            <a:t>=</a:t>
          </a:r>
        </a:p>
      </xdr:txBody>
    </xdr:sp>
    <xdr:clientData/>
  </xdr:oneCellAnchor>
  <xdr:oneCellAnchor>
    <xdr:from>
      <xdr:col>12</xdr:col>
      <xdr:colOff>191297</xdr:colOff>
      <xdr:row>50</xdr:row>
      <xdr:rowOff>229400</xdr:rowOff>
    </xdr:from>
    <xdr:ext cx="256673" cy="264560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4277522" y="9773450"/>
          <a:ext cx="25667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>
              <a:latin typeface="Times New Roman" pitchFamily="18" charset="0"/>
              <a:cs typeface="Times New Roman" pitchFamily="18" charset="0"/>
            </a:rPr>
            <a:t>л</a:t>
          </a:r>
        </a:p>
      </xdr:txBody>
    </xdr:sp>
    <xdr:clientData/>
  </xdr:oneCellAnchor>
  <xdr:oneCellAnchor>
    <xdr:from>
      <xdr:col>7</xdr:col>
      <xdr:colOff>73518</xdr:colOff>
      <xdr:row>48</xdr:row>
      <xdr:rowOff>220328</xdr:rowOff>
    </xdr:from>
    <xdr:ext cx="245773" cy="264560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SpPr txBox="1"/>
      </xdr:nvSpPr>
      <xdr:spPr>
        <a:xfrm>
          <a:off x="2454768" y="9288128"/>
          <a:ext cx="24577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 b="0" i="0">
              <a:solidFill>
                <a:schemeClr val="tx1"/>
              </a:solidFill>
              <a:latin typeface="+mn-lt"/>
              <a:ea typeface="+mn-ea"/>
              <a:cs typeface="+mn-cs"/>
            </a:rPr>
            <a:t>х</a:t>
          </a:r>
          <a:endParaRPr lang="ru-RU" sz="1100"/>
        </a:p>
      </xdr:txBody>
    </xdr:sp>
    <xdr:clientData/>
  </xdr:oneCellAnchor>
  <xdr:oneCellAnchor>
    <xdr:from>
      <xdr:col>8</xdr:col>
      <xdr:colOff>404109</xdr:colOff>
      <xdr:row>49</xdr:row>
      <xdr:rowOff>233536</xdr:rowOff>
    </xdr:from>
    <xdr:ext cx="254942" cy="264560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3166359" y="9539461"/>
          <a:ext cx="25494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/>
            <a:t>=</a:t>
          </a:r>
        </a:p>
      </xdr:txBody>
    </xdr:sp>
    <xdr:clientData/>
  </xdr:oneCellAnchor>
  <xdr:oneCellAnchor>
    <xdr:from>
      <xdr:col>9</xdr:col>
      <xdr:colOff>26547</xdr:colOff>
      <xdr:row>49</xdr:row>
      <xdr:rowOff>9831</xdr:rowOff>
    </xdr:from>
    <xdr:ext cx="378645" cy="254493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3255522" y="9315756"/>
          <a:ext cx="378645" cy="25449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ru-RU" sz="1100" b="0" i="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(</a:t>
          </a:r>
          <a:r>
            <a:rPr lang="en-US" sz="1100" b="0" i="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G) </a:t>
          </a:r>
          <a:r>
            <a:rPr lang="ru-RU" sz="1100" b="0" i="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                </a:t>
          </a:r>
          <a:r>
            <a:rPr lang="en-US" sz="1100" b="0" i="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 </a:t>
          </a:r>
          <a:endParaRPr lang="ru-RU" sz="1100"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83526</xdr:colOff>
      <xdr:row>50</xdr:row>
      <xdr:rowOff>13922</xdr:rowOff>
    </xdr:from>
    <xdr:ext cx="245773" cy="264560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2464776" y="9557972"/>
          <a:ext cx="24577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 b="0" i="0">
              <a:solidFill>
                <a:schemeClr val="tx1"/>
              </a:solidFill>
              <a:latin typeface="+mn-lt"/>
              <a:ea typeface="+mn-ea"/>
              <a:cs typeface="+mn-cs"/>
            </a:rPr>
            <a:t>х</a:t>
          </a:r>
          <a:endParaRPr lang="ru-RU" sz="1100"/>
        </a:p>
      </xdr:txBody>
    </xdr:sp>
    <xdr:clientData/>
  </xdr:oneCellAnchor>
  <xdr:oneCellAnchor>
    <xdr:from>
      <xdr:col>9</xdr:col>
      <xdr:colOff>33874</xdr:colOff>
      <xdr:row>50</xdr:row>
      <xdr:rowOff>2504</xdr:rowOff>
    </xdr:from>
    <xdr:ext cx="378645" cy="254493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3262849" y="9546554"/>
          <a:ext cx="378645" cy="25449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ru-RU" sz="1100" b="0" i="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(</a:t>
          </a:r>
          <a:r>
            <a:rPr lang="en-US" sz="1100" b="0" i="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G) </a:t>
          </a:r>
          <a:r>
            <a:rPr lang="ru-RU" sz="1100" b="0" i="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                </a:t>
          </a:r>
          <a:r>
            <a:rPr lang="en-US" sz="1100" b="0" i="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 </a:t>
          </a:r>
          <a:endParaRPr lang="ru-RU" sz="1100"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197375</xdr:colOff>
      <xdr:row>50</xdr:row>
      <xdr:rowOff>2265</xdr:rowOff>
    </xdr:from>
    <xdr:ext cx="256673" cy="264560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SpPr txBox="1"/>
      </xdr:nvSpPr>
      <xdr:spPr>
        <a:xfrm>
          <a:off x="4283600" y="9546315"/>
          <a:ext cx="25667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>
              <a:latin typeface="Times New Roman" pitchFamily="18" charset="0"/>
              <a:cs typeface="Times New Roman" pitchFamily="18" charset="0"/>
            </a:rPr>
            <a:t>л</a:t>
          </a:r>
        </a:p>
      </xdr:txBody>
    </xdr:sp>
    <xdr:clientData/>
  </xdr:oneCellAnchor>
  <xdr:oneCellAnchor>
    <xdr:from>
      <xdr:col>12</xdr:col>
      <xdr:colOff>192854</xdr:colOff>
      <xdr:row>50</xdr:row>
      <xdr:rowOff>223973</xdr:rowOff>
    </xdr:from>
    <xdr:ext cx="256673" cy="264560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4425267" y="8779908"/>
          <a:ext cx="25667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>
              <a:latin typeface="Times New Roman" pitchFamily="18" charset="0"/>
              <a:cs typeface="Times New Roman" pitchFamily="18" charset="0"/>
            </a:rPr>
            <a:t>л</a:t>
          </a:r>
        </a:p>
      </xdr:txBody>
    </xdr:sp>
    <xdr:clientData/>
  </xdr:oneCellAnchor>
  <xdr:oneCellAnchor>
    <xdr:from>
      <xdr:col>8</xdr:col>
      <xdr:colOff>15451</xdr:colOff>
      <xdr:row>50</xdr:row>
      <xdr:rowOff>225099</xdr:rowOff>
    </xdr:from>
    <xdr:ext cx="431810" cy="254493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2922647" y="9816360"/>
          <a:ext cx="431810" cy="25449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ru-RU" sz="1100" b="0" i="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(</a:t>
          </a:r>
          <a:r>
            <a:rPr lang="en-US" sz="1100" b="0" i="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G) </a:t>
          </a:r>
          <a:r>
            <a:rPr lang="ru-RU" sz="1100" b="0" i="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                </a:t>
          </a:r>
          <a:r>
            <a:rPr lang="en-US" sz="1100" b="0" i="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 </a:t>
          </a:r>
          <a:endParaRPr lang="ru-RU" sz="1100"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15</xdr:col>
      <xdr:colOff>2355</xdr:colOff>
      <xdr:row>51</xdr:row>
      <xdr:rowOff>9661</xdr:rowOff>
    </xdr:from>
    <xdr:ext cx="439159" cy="210314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5435746" y="8805791"/>
          <a:ext cx="439159" cy="2103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800">
              <a:latin typeface="Times New Roman" pitchFamily="18" charset="0"/>
              <a:cs typeface="Times New Roman" pitchFamily="18" charset="0"/>
            </a:rPr>
            <a:t>ходов</a:t>
          </a:r>
        </a:p>
      </xdr:txBody>
    </xdr:sp>
    <xdr:clientData/>
  </xdr:oneCellAnchor>
  <xdr:oneCellAnchor>
    <xdr:from>
      <xdr:col>18</xdr:col>
      <xdr:colOff>103555</xdr:colOff>
      <xdr:row>51</xdr:row>
      <xdr:rowOff>9661</xdr:rowOff>
    </xdr:from>
    <xdr:ext cx="359394" cy="210314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SpPr txBox="1"/>
      </xdr:nvSpPr>
      <xdr:spPr>
        <a:xfrm>
          <a:off x="6679946" y="8805791"/>
          <a:ext cx="359394" cy="2103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800">
              <a:latin typeface="Times New Roman" pitchFamily="18" charset="0"/>
              <a:cs typeface="Times New Roman" pitchFamily="18" charset="0"/>
            </a:rPr>
            <a:t>мин</a:t>
          </a:r>
        </a:p>
      </xdr:txBody>
    </xdr:sp>
    <xdr:clientData/>
  </xdr:oneCellAnchor>
  <xdr:oneCellAnchor>
    <xdr:from>
      <xdr:col>9</xdr:col>
      <xdr:colOff>110700</xdr:colOff>
      <xdr:row>41</xdr:row>
      <xdr:rowOff>60276</xdr:rowOff>
    </xdr:from>
    <xdr:ext cx="354832" cy="254493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3481722" y="7821080"/>
          <a:ext cx="354832" cy="25449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ru-RU" sz="1100" b="0" i="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(</a:t>
          </a:r>
          <a:r>
            <a:rPr lang="en-US" sz="1100" b="0" i="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F) </a:t>
          </a:r>
          <a:r>
            <a:rPr lang="ru-RU" sz="1100" b="0" i="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                </a:t>
          </a:r>
          <a:r>
            <a:rPr lang="en-US" sz="1100" b="0" i="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 </a:t>
          </a:r>
          <a:endParaRPr lang="ru-RU" sz="1100"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9</xdr:col>
      <xdr:colOff>105731</xdr:colOff>
      <xdr:row>42</xdr:row>
      <xdr:rowOff>229241</xdr:rowOff>
    </xdr:from>
    <xdr:ext cx="354832" cy="254493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3476753" y="8064589"/>
          <a:ext cx="354832" cy="25449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ru-RU" sz="1100" b="0" i="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(</a:t>
          </a:r>
          <a:r>
            <a:rPr lang="en-US" sz="1100" b="0" i="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F) </a:t>
          </a:r>
          <a:r>
            <a:rPr lang="ru-RU" sz="1100" b="0" i="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                </a:t>
          </a:r>
          <a:r>
            <a:rPr lang="en-US" sz="1100" b="0" i="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 </a:t>
          </a:r>
          <a:endParaRPr lang="ru-RU" sz="1100"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9</xdr:col>
      <xdr:colOff>109044</xdr:colOff>
      <xdr:row>43</xdr:row>
      <xdr:rowOff>224273</xdr:rowOff>
    </xdr:from>
    <xdr:ext cx="354832" cy="254493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3480066" y="8299816"/>
          <a:ext cx="354832" cy="25449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ru-RU" sz="1100" b="0" i="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(</a:t>
          </a:r>
          <a:r>
            <a:rPr lang="en-US" sz="1100" b="0" i="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F) </a:t>
          </a:r>
          <a:r>
            <a:rPr lang="ru-RU" sz="1100" b="0" i="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                </a:t>
          </a:r>
          <a:r>
            <a:rPr lang="en-US" sz="1100" b="0" i="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 </a:t>
          </a:r>
          <a:endParaRPr lang="ru-RU" sz="1100"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9</xdr:col>
      <xdr:colOff>104073</xdr:colOff>
      <xdr:row>44</xdr:row>
      <xdr:rowOff>227585</xdr:rowOff>
    </xdr:from>
    <xdr:ext cx="354832" cy="254493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3475095" y="8543324"/>
          <a:ext cx="354832" cy="25449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ru-RU" sz="1100" b="0" i="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(</a:t>
          </a:r>
          <a:r>
            <a:rPr lang="en-US" sz="1100" b="0" i="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F) </a:t>
          </a:r>
          <a:r>
            <a:rPr lang="ru-RU" sz="1100" b="0" i="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                </a:t>
          </a:r>
          <a:r>
            <a:rPr lang="en-US" sz="1100" b="0" i="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 </a:t>
          </a:r>
          <a:endParaRPr lang="ru-RU" sz="1100"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187885</xdr:colOff>
      <xdr:row>52</xdr:row>
      <xdr:rowOff>45072</xdr:rowOff>
    </xdr:from>
    <xdr:ext cx="256673" cy="264560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SpPr txBox="1"/>
      </xdr:nvSpPr>
      <xdr:spPr>
        <a:xfrm>
          <a:off x="4420298" y="10116724"/>
          <a:ext cx="25667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>
              <a:latin typeface="Times New Roman" pitchFamily="18" charset="0"/>
              <a:cs typeface="Times New Roman" pitchFamily="18" charset="0"/>
            </a:rPr>
            <a:t>л</a:t>
          </a:r>
        </a:p>
      </xdr:txBody>
    </xdr:sp>
    <xdr:clientData/>
  </xdr:oneCellAnchor>
  <xdr:oneCellAnchor>
    <xdr:from>
      <xdr:col>12</xdr:col>
      <xdr:colOff>179188</xdr:colOff>
      <xdr:row>35</xdr:row>
      <xdr:rowOff>2414</xdr:rowOff>
    </xdr:from>
    <xdr:ext cx="256673" cy="264560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SpPr txBox="1"/>
      </xdr:nvSpPr>
      <xdr:spPr>
        <a:xfrm>
          <a:off x="4411601" y="6322044"/>
          <a:ext cx="25667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>
              <a:latin typeface="Times New Roman" pitchFamily="18" charset="0"/>
              <a:cs typeface="Times New Roman" pitchFamily="18" charset="0"/>
            </a:rPr>
            <a:t>л</a:t>
          </a:r>
        </a:p>
      </xdr:txBody>
    </xdr:sp>
    <xdr:clientData/>
  </xdr:oneCellAnchor>
  <xdr:oneCellAnchor>
    <xdr:from>
      <xdr:col>12</xdr:col>
      <xdr:colOff>182494</xdr:colOff>
      <xdr:row>35</xdr:row>
      <xdr:rowOff>237644</xdr:rowOff>
    </xdr:from>
    <xdr:ext cx="256673" cy="264560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SpPr txBox="1"/>
      </xdr:nvSpPr>
      <xdr:spPr>
        <a:xfrm>
          <a:off x="4414907" y="6557274"/>
          <a:ext cx="25667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>
              <a:latin typeface="Times New Roman" pitchFamily="18" charset="0"/>
              <a:cs typeface="Times New Roman" pitchFamily="18" charset="0"/>
            </a:rPr>
            <a:t>л</a:t>
          </a:r>
        </a:p>
      </xdr:txBody>
    </xdr:sp>
    <xdr:clientData/>
  </xdr:oneCellAnchor>
  <xdr:oneCellAnchor>
    <xdr:from>
      <xdr:col>12</xdr:col>
      <xdr:colOff>177517</xdr:colOff>
      <xdr:row>36</xdr:row>
      <xdr:rowOff>207829</xdr:rowOff>
    </xdr:from>
    <xdr:ext cx="256673" cy="264560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/>
      </xdr:nvSpPr>
      <xdr:spPr>
        <a:xfrm>
          <a:off x="4409930" y="6767655"/>
          <a:ext cx="25667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>
              <a:latin typeface="Times New Roman" pitchFamily="18" charset="0"/>
              <a:cs typeface="Times New Roman" pitchFamily="18" charset="0"/>
            </a:rPr>
            <a:t>л</a:t>
          </a:r>
        </a:p>
      </xdr:txBody>
    </xdr:sp>
    <xdr:clientData/>
  </xdr:oneCellAnchor>
  <xdr:oneCellAnchor>
    <xdr:from>
      <xdr:col>12</xdr:col>
      <xdr:colOff>172540</xdr:colOff>
      <xdr:row>37</xdr:row>
      <xdr:rowOff>219429</xdr:rowOff>
    </xdr:from>
    <xdr:ext cx="256673" cy="264560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SpPr txBox="1"/>
      </xdr:nvSpPr>
      <xdr:spPr>
        <a:xfrm>
          <a:off x="4404953" y="7019451"/>
          <a:ext cx="25667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>
              <a:latin typeface="Times New Roman" pitchFamily="18" charset="0"/>
              <a:cs typeface="Times New Roman" pitchFamily="18" charset="0"/>
            </a:rPr>
            <a:t>л</a:t>
          </a:r>
        </a:p>
      </xdr:txBody>
    </xdr:sp>
    <xdr:clientData/>
  </xdr:oneCellAnchor>
  <xdr:oneCellAnchor>
    <xdr:from>
      <xdr:col>12</xdr:col>
      <xdr:colOff>200695</xdr:colOff>
      <xdr:row>38</xdr:row>
      <xdr:rowOff>206181</xdr:rowOff>
    </xdr:from>
    <xdr:ext cx="256673" cy="264560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/>
      </xdr:nvSpPr>
      <xdr:spPr>
        <a:xfrm>
          <a:off x="4433108" y="7246398"/>
          <a:ext cx="25667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>
              <a:latin typeface="Times New Roman" pitchFamily="18" charset="0"/>
              <a:cs typeface="Times New Roman" pitchFamily="18" charset="0"/>
            </a:rPr>
            <a:t>л</a:t>
          </a:r>
        </a:p>
      </xdr:txBody>
    </xdr:sp>
    <xdr:clientData/>
  </xdr:oneCellAnchor>
  <xdr:oneCellAnchor>
    <xdr:from>
      <xdr:col>6</xdr:col>
      <xdr:colOff>240207</xdr:colOff>
      <xdr:row>19</xdr:row>
      <xdr:rowOff>0</xdr:rowOff>
    </xdr:from>
    <xdr:ext cx="254942" cy="264560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SpPr txBox="1"/>
      </xdr:nvSpPr>
      <xdr:spPr>
        <a:xfrm>
          <a:off x="2667011" y="3727174"/>
          <a:ext cx="25494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u-RU" sz="1100"/>
            <a:t>=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16</xdr:col>
      <xdr:colOff>281109</xdr:colOff>
      <xdr:row>9</xdr:row>
      <xdr:rowOff>64524</xdr:rowOff>
    </xdr:from>
    <xdr:to>
      <xdr:col>16</xdr:col>
      <xdr:colOff>281109</xdr:colOff>
      <xdr:row>9</xdr:row>
      <xdr:rowOff>64524</xdr:rowOff>
    </xdr:to>
    <xdr:sp macro="" textlink="">
      <xdr:nvSpPr>
        <xdr:cNvPr id="2" name="Line 82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>
          <a:spLocks noChangeShapeType="1"/>
        </xdr:cNvSpPr>
      </xdr:nvSpPr>
      <xdr:spPr bwMode="auto">
        <a:xfrm>
          <a:off x="6170043" y="1721874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4</xdr:col>
      <xdr:colOff>276225</xdr:colOff>
      <xdr:row>14</xdr:row>
      <xdr:rowOff>171450</xdr:rowOff>
    </xdr:from>
    <xdr:to>
      <xdr:col>5</xdr:col>
      <xdr:colOff>9525</xdr:colOff>
      <xdr:row>16</xdr:row>
      <xdr:rowOff>57150</xdr:rowOff>
    </xdr:to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SpPr>
          <a:spLocks/>
        </xdr:cNvSpPr>
      </xdr:nvSpPr>
      <xdr:spPr bwMode="auto">
        <a:xfrm>
          <a:off x="1514475" y="2695575"/>
          <a:ext cx="114300" cy="361950"/>
        </a:xfrm>
        <a:prstGeom prst="leftBracket">
          <a:avLst>
            <a:gd name="adj" fmla="val 158333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47625</xdr:colOff>
      <xdr:row>14</xdr:row>
      <xdr:rowOff>180975</xdr:rowOff>
    </xdr:from>
    <xdr:to>
      <xdr:col>9</xdr:col>
      <xdr:colOff>161925</xdr:colOff>
      <xdr:row>16</xdr:row>
      <xdr:rowOff>66675</xdr:rowOff>
    </xdr:to>
    <xdr:sp macro="" textlink="">
      <xdr:nvSpPr>
        <xdr:cNvPr id="4" name="AutoShape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>
          <a:spLocks/>
        </xdr:cNvSpPr>
      </xdr:nvSpPr>
      <xdr:spPr bwMode="auto">
        <a:xfrm rot="10800000">
          <a:off x="3190875" y="2705100"/>
          <a:ext cx="114300" cy="361950"/>
        </a:xfrm>
        <a:prstGeom prst="leftBracket">
          <a:avLst>
            <a:gd name="adj" fmla="val 158333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276225</xdr:colOff>
      <xdr:row>15</xdr:row>
      <xdr:rowOff>114300</xdr:rowOff>
    </xdr:from>
    <xdr:to>
      <xdr:col>8</xdr:col>
      <xdr:colOff>314325</xdr:colOff>
      <xdr:row>15</xdr:row>
      <xdr:rowOff>114300</xdr:rowOff>
    </xdr:to>
    <xdr:sp macro="" textlink="">
      <xdr:nvSpPr>
        <xdr:cNvPr id="5" name="Line 4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>
          <a:spLocks noChangeShapeType="1"/>
        </xdr:cNvSpPr>
      </xdr:nvSpPr>
      <xdr:spPr bwMode="auto">
        <a:xfrm>
          <a:off x="2276475" y="2876550"/>
          <a:ext cx="800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257175</xdr:colOff>
      <xdr:row>12</xdr:row>
      <xdr:rowOff>28575</xdr:rowOff>
    </xdr:from>
    <xdr:to>
      <xdr:col>8</xdr:col>
      <xdr:colOff>171450</xdr:colOff>
      <xdr:row>13</xdr:row>
      <xdr:rowOff>114300</xdr:rowOff>
    </xdr:to>
    <xdr:sp macro="" textlink="">
      <xdr:nvSpPr>
        <xdr:cNvPr id="6" name="Text Box 5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1495425" y="2076450"/>
          <a:ext cx="1438275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Calibri"/>
            </a:rPr>
            <a:t> Плотность применяемого</a:t>
          </a:r>
        </a:p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Calibri"/>
            </a:rPr>
            <a:t> бур. раствора   </a:t>
          </a:r>
          <a:endParaRPr lang="ru-RU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ru-RU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ru-RU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ru-RU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9</xdr:col>
      <xdr:colOff>190500</xdr:colOff>
      <xdr:row>12</xdr:row>
      <xdr:rowOff>29308</xdr:rowOff>
    </xdr:from>
    <xdr:to>
      <xdr:col>14</xdr:col>
      <xdr:colOff>323850</xdr:colOff>
      <xdr:row>12</xdr:row>
      <xdr:rowOff>229333</xdr:rowOff>
    </xdr:to>
    <xdr:sp macro="" textlink="">
      <xdr:nvSpPr>
        <xdr:cNvPr id="7" name="Text Box 5">
          <a:extLst>
            <a:ext uri="{FF2B5EF4-FFF2-40B4-BE49-F238E27FC236}">
              <a16:creationId xmlns:a16="http://schemas.microsoft.com/office/drawing/2014/main" xmlns="" id="{00000000-0008-0000-0100-000007000000}"/>
            </a:ext>
          </a:extLst>
        </xdr:cNvPr>
        <xdr:cNvSpPr txBox="1">
          <a:spLocks noChangeArrowheads="1"/>
        </xdr:cNvSpPr>
      </xdr:nvSpPr>
      <xdr:spPr bwMode="auto">
        <a:xfrm>
          <a:off x="3333750" y="2077183"/>
          <a:ext cx="17526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Calibri"/>
            </a:rPr>
            <a:t> </a:t>
          </a:r>
          <a:r>
            <a:rPr lang="en-US" sz="1000" b="0" i="0" u="none" strike="noStrike" baseline="0">
              <a:solidFill>
                <a:srgbClr val="000000"/>
              </a:solidFill>
              <a:latin typeface="Calibri"/>
            </a:rPr>
            <a:t>            SIDPP</a:t>
          </a:r>
          <a:endParaRPr lang="ru-RU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9</xdr:col>
      <xdr:colOff>228600</xdr:colOff>
      <xdr:row>13</xdr:row>
      <xdr:rowOff>38100</xdr:rowOff>
    </xdr:from>
    <xdr:to>
      <xdr:col>13</xdr:col>
      <xdr:colOff>228600</xdr:colOff>
      <xdr:row>13</xdr:row>
      <xdr:rowOff>219075</xdr:rowOff>
    </xdr:to>
    <xdr:sp macro="" textlink="">
      <xdr:nvSpPr>
        <xdr:cNvPr id="8" name="Text Box 5">
          <a:extLst>
            <a:ext uri="{FF2B5EF4-FFF2-40B4-BE49-F238E27FC236}">
              <a16:creationId xmlns:a16="http://schemas.microsoft.com/office/drawing/2014/main" xmlns="" id="{00000000-0008-0000-0100-000008000000}"/>
            </a:ext>
          </a:extLst>
        </xdr:cNvPr>
        <xdr:cNvSpPr txBox="1">
          <a:spLocks noChangeArrowheads="1"/>
        </xdr:cNvSpPr>
      </xdr:nvSpPr>
      <xdr:spPr bwMode="auto">
        <a:xfrm>
          <a:off x="3371850" y="2324100"/>
          <a:ext cx="123825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Calibri"/>
            </a:rPr>
            <a:t> Вертик.глубина х 0,1</a:t>
          </a:r>
          <a:endParaRPr lang="ru-RU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9</xdr:col>
      <xdr:colOff>171449</xdr:colOff>
      <xdr:row>13</xdr:row>
      <xdr:rowOff>0</xdr:rowOff>
    </xdr:from>
    <xdr:to>
      <xdr:col>14</xdr:col>
      <xdr:colOff>238124</xdr:colOff>
      <xdr:row>13</xdr:row>
      <xdr:rowOff>0</xdr:rowOff>
    </xdr:to>
    <xdr:sp macro="" textlink="">
      <xdr:nvSpPr>
        <xdr:cNvPr id="9" name="Line 4">
          <a:extLst>
            <a:ext uri="{FF2B5EF4-FFF2-40B4-BE49-F238E27FC236}">
              <a16:creationId xmlns:a16="http://schemas.microsoft.com/office/drawing/2014/main" xmlns="" id="{00000000-0008-0000-0100-000009000000}"/>
            </a:ext>
          </a:extLst>
        </xdr:cNvPr>
        <xdr:cNvSpPr>
          <a:spLocks noChangeShapeType="1"/>
        </xdr:cNvSpPr>
      </xdr:nvSpPr>
      <xdr:spPr bwMode="auto">
        <a:xfrm>
          <a:off x="3314699" y="2286000"/>
          <a:ext cx="16859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180975</xdr:colOff>
      <xdr:row>12</xdr:row>
      <xdr:rowOff>38100</xdr:rowOff>
    </xdr:from>
    <xdr:to>
      <xdr:col>4</xdr:col>
      <xdr:colOff>295275</xdr:colOff>
      <xdr:row>13</xdr:row>
      <xdr:rowOff>161925</xdr:rowOff>
    </xdr:to>
    <xdr:sp macro="" textlink="">
      <xdr:nvSpPr>
        <xdr:cNvPr id="10" name="AutoShape 2">
          <a:extLst>
            <a:ext uri="{FF2B5EF4-FFF2-40B4-BE49-F238E27FC236}">
              <a16:creationId xmlns:a16="http://schemas.microsoft.com/office/drawing/2014/main" xmlns="" id="{00000000-0008-0000-0100-00000A000000}"/>
            </a:ext>
          </a:extLst>
        </xdr:cNvPr>
        <xdr:cNvSpPr>
          <a:spLocks/>
        </xdr:cNvSpPr>
      </xdr:nvSpPr>
      <xdr:spPr bwMode="auto">
        <a:xfrm>
          <a:off x="1419225" y="2085975"/>
          <a:ext cx="114300" cy="361950"/>
        </a:xfrm>
        <a:prstGeom prst="leftBracket">
          <a:avLst>
            <a:gd name="adj" fmla="val 158333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247650</xdr:colOff>
      <xdr:row>12</xdr:row>
      <xdr:rowOff>47625</xdr:rowOff>
    </xdr:from>
    <xdr:to>
      <xdr:col>14</xdr:col>
      <xdr:colOff>361950</xdr:colOff>
      <xdr:row>13</xdr:row>
      <xdr:rowOff>171450</xdr:rowOff>
    </xdr:to>
    <xdr:sp macro="" textlink="">
      <xdr:nvSpPr>
        <xdr:cNvPr id="11" name="AutoShape 3">
          <a:extLst>
            <a:ext uri="{FF2B5EF4-FFF2-40B4-BE49-F238E27FC236}">
              <a16:creationId xmlns:a16="http://schemas.microsoft.com/office/drawing/2014/main" xmlns="" id="{00000000-0008-0000-0100-00000B000000}"/>
            </a:ext>
          </a:extLst>
        </xdr:cNvPr>
        <xdr:cNvSpPr>
          <a:spLocks/>
        </xdr:cNvSpPr>
      </xdr:nvSpPr>
      <xdr:spPr bwMode="auto">
        <a:xfrm rot="10800000">
          <a:off x="5010150" y="2095500"/>
          <a:ext cx="114300" cy="361950"/>
        </a:xfrm>
        <a:prstGeom prst="leftBracket">
          <a:avLst>
            <a:gd name="adj" fmla="val 158333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219075</xdr:colOff>
      <xdr:row>12</xdr:row>
      <xdr:rowOff>152401</xdr:rowOff>
    </xdr:from>
    <xdr:to>
      <xdr:col>9</xdr:col>
      <xdr:colOff>57150</xdr:colOff>
      <xdr:row>13</xdr:row>
      <xdr:rowOff>85726</xdr:rowOff>
    </xdr:to>
    <xdr:sp macro="" textlink="">
      <xdr:nvSpPr>
        <xdr:cNvPr id="12" name="Text Box 5">
          <a:extLst>
            <a:ext uri="{FF2B5EF4-FFF2-40B4-BE49-F238E27FC236}">
              <a16:creationId xmlns:a16="http://schemas.microsoft.com/office/drawing/2014/main" xmlns="" id="{00000000-0008-0000-0100-00000C000000}"/>
            </a:ext>
          </a:extLst>
        </xdr:cNvPr>
        <xdr:cNvSpPr txBox="1">
          <a:spLocks noChangeArrowheads="1"/>
        </xdr:cNvSpPr>
      </xdr:nvSpPr>
      <xdr:spPr bwMode="auto">
        <a:xfrm>
          <a:off x="2981325" y="2200276"/>
          <a:ext cx="2190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Calibri"/>
            </a:rPr>
            <a:t> +</a:t>
          </a:r>
          <a:endParaRPr lang="ru-RU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15</xdr:col>
      <xdr:colOff>28575</xdr:colOff>
      <xdr:row>12</xdr:row>
      <xdr:rowOff>152401</xdr:rowOff>
    </xdr:from>
    <xdr:to>
      <xdr:col>17</xdr:col>
      <xdr:colOff>171450</xdr:colOff>
      <xdr:row>13</xdr:row>
      <xdr:rowOff>133350</xdr:rowOff>
    </xdr:to>
    <xdr:sp macro="" textlink="">
      <xdr:nvSpPr>
        <xdr:cNvPr id="13" name="Text Box 5">
          <a:extLst>
            <a:ext uri="{FF2B5EF4-FFF2-40B4-BE49-F238E27FC236}">
              <a16:creationId xmlns:a16="http://schemas.microsoft.com/office/drawing/2014/main" xmlns="" id="{00000000-0008-0000-0100-00000D000000}"/>
            </a:ext>
          </a:extLst>
        </xdr:cNvPr>
        <xdr:cNvSpPr txBox="1">
          <a:spLocks noChangeArrowheads="1"/>
        </xdr:cNvSpPr>
      </xdr:nvSpPr>
      <xdr:spPr bwMode="auto">
        <a:xfrm>
          <a:off x="5172075" y="2200276"/>
          <a:ext cx="904875" cy="2190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Calibri"/>
            </a:rPr>
            <a:t> х      К      =</a:t>
          </a:r>
          <a:endParaRPr lang="ru-RU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4</xdr:col>
      <xdr:colOff>276226</xdr:colOff>
      <xdr:row>19</xdr:row>
      <xdr:rowOff>57151</xdr:rowOff>
    </xdr:from>
    <xdr:to>
      <xdr:col>15</xdr:col>
      <xdr:colOff>161926</xdr:colOff>
      <xdr:row>19</xdr:row>
      <xdr:rowOff>228601</xdr:rowOff>
    </xdr:to>
    <xdr:sp macro="" textlink="">
      <xdr:nvSpPr>
        <xdr:cNvPr id="14" name="Text Box 5">
          <a:extLst>
            <a:ext uri="{FF2B5EF4-FFF2-40B4-BE49-F238E27FC236}">
              <a16:creationId xmlns:a16="http://schemas.microsoft.com/office/drawing/2014/main" xmlns="" id="{00000000-0008-0000-0100-00000E000000}"/>
            </a:ext>
          </a:extLst>
        </xdr:cNvPr>
        <xdr:cNvSpPr txBox="1">
          <a:spLocks noChangeArrowheads="1"/>
        </xdr:cNvSpPr>
      </xdr:nvSpPr>
      <xdr:spPr bwMode="auto">
        <a:xfrm>
          <a:off x="1514476" y="3448051"/>
          <a:ext cx="37909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Calibri"/>
            </a:rPr>
            <a:t> </a:t>
          </a:r>
          <a:r>
            <a:rPr lang="ru-RU" sz="1000">
              <a:effectLst/>
              <a:latin typeface="+mn-lt"/>
              <a:ea typeface="+mn-ea"/>
              <a:cs typeface="+mn-cs"/>
            </a:rPr>
            <a:t>Давление прокачки  + </a:t>
          </a:r>
          <a:r>
            <a:rPr lang="en-US" sz="1000">
              <a:effectLst/>
              <a:latin typeface="+mn-lt"/>
              <a:ea typeface="+mn-ea"/>
              <a:cs typeface="+mn-cs"/>
            </a:rPr>
            <a:t>    </a:t>
          </a:r>
          <a:r>
            <a:rPr lang="ru-RU" sz="1000">
              <a:effectLst/>
              <a:latin typeface="+mn-lt"/>
              <a:ea typeface="+mn-ea"/>
              <a:cs typeface="+mn-cs"/>
            </a:rPr>
            <a:t> (</a:t>
          </a:r>
          <a:r>
            <a:rPr lang="en-US" sz="1000">
              <a:effectLst/>
              <a:latin typeface="+mn-lt"/>
              <a:ea typeface="+mn-ea"/>
              <a:cs typeface="+mn-cs"/>
            </a:rPr>
            <a:t>SIDPP)</a:t>
          </a:r>
          <a:r>
            <a:rPr lang="ru-RU" sz="1000">
              <a:effectLst/>
              <a:latin typeface="+mn-lt"/>
              <a:ea typeface="+mn-ea"/>
              <a:cs typeface="+mn-cs"/>
            </a:rPr>
            <a:t>  </a:t>
          </a:r>
          <a:r>
            <a:rPr lang="en-US" sz="1000">
              <a:effectLst/>
              <a:latin typeface="+mn-lt"/>
              <a:ea typeface="+mn-ea"/>
              <a:cs typeface="+mn-cs"/>
            </a:rPr>
            <a:t>  </a:t>
          </a:r>
          <a:r>
            <a:rPr lang="ru-RU" sz="1000">
              <a:effectLst/>
              <a:latin typeface="+mn-lt"/>
              <a:ea typeface="+mn-ea"/>
              <a:cs typeface="+mn-cs"/>
            </a:rPr>
            <a:t> +</a:t>
          </a:r>
          <a:r>
            <a:rPr lang="en-US" sz="1000">
              <a:effectLst/>
              <a:latin typeface="+mn-lt"/>
              <a:ea typeface="+mn-ea"/>
              <a:cs typeface="+mn-cs"/>
            </a:rPr>
            <a:t>               </a:t>
          </a:r>
          <a:r>
            <a:rPr lang="ru-RU" sz="1000">
              <a:effectLst/>
              <a:latin typeface="+mn-lt"/>
              <a:ea typeface="+mn-ea"/>
              <a:cs typeface="+mn-cs"/>
            </a:rPr>
            <a:t>   ( 5 ÷ 10 ) </a:t>
          </a:r>
          <a:r>
            <a:rPr lang="en-US" sz="1000">
              <a:effectLst/>
              <a:latin typeface="+mn-lt"/>
              <a:ea typeface="+mn-ea"/>
              <a:cs typeface="+mn-cs"/>
            </a:rPr>
            <a:t>  </a:t>
          </a:r>
          <a:r>
            <a:rPr lang="ru-RU" sz="1000">
              <a:effectLst/>
              <a:latin typeface="+mn-lt"/>
              <a:ea typeface="+mn-ea"/>
              <a:cs typeface="+mn-cs"/>
            </a:rPr>
            <a:t> =</a:t>
          </a:r>
          <a:endParaRPr lang="ru-RU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ru-RU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ru-RU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4</xdr:col>
      <xdr:colOff>228600</xdr:colOff>
      <xdr:row>24</xdr:row>
      <xdr:rowOff>38100</xdr:rowOff>
    </xdr:from>
    <xdr:to>
      <xdr:col>9</xdr:col>
      <xdr:colOff>152400</xdr:colOff>
      <xdr:row>24</xdr:row>
      <xdr:rowOff>219075</xdr:rowOff>
    </xdr:to>
    <xdr:sp macro="" textlink="">
      <xdr:nvSpPr>
        <xdr:cNvPr id="15" name="Text Box 6">
          <a:extLst>
            <a:ext uri="{FF2B5EF4-FFF2-40B4-BE49-F238E27FC236}">
              <a16:creationId xmlns:a16="http://schemas.microsoft.com/office/drawing/2014/main" xmlns="" id="{00000000-0008-0000-0100-00000F000000}"/>
            </a:ext>
          </a:extLst>
        </xdr:cNvPr>
        <xdr:cNvSpPr txBox="1">
          <a:spLocks noChangeArrowheads="1"/>
        </xdr:cNvSpPr>
      </xdr:nvSpPr>
      <xdr:spPr bwMode="auto">
        <a:xfrm>
          <a:off x="1466850" y="4295775"/>
          <a:ext cx="1828800" cy="1809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0" tIns="45720" rIns="0" bIns="45720" anchor="ctr" upright="1"/>
        <a:lstStyle/>
        <a:p>
          <a:pPr algn="l" rtl="0">
            <a:defRPr sz="1000"/>
          </a:pPr>
          <a:r>
            <a:rPr lang="ru-RU" sz="1100" b="0" i="0" u="none" strike="noStrike" baseline="0">
              <a:solidFill>
                <a:srgbClr val="000000"/>
              </a:solidFill>
              <a:latin typeface="Calibri"/>
            </a:rPr>
            <a:t>    </a:t>
          </a:r>
          <a:r>
            <a:rPr lang="ru-RU" sz="1000" b="0" i="0" u="none" strike="noStrike" baseline="0">
              <a:solidFill>
                <a:srgbClr val="000000"/>
              </a:solidFill>
              <a:latin typeface="Calibri"/>
            </a:rPr>
            <a:t>Плотность раствора глушения </a:t>
          </a:r>
          <a:endParaRPr lang="ru-RU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4</xdr:col>
      <xdr:colOff>171450</xdr:colOff>
      <xdr:row>25</xdr:row>
      <xdr:rowOff>9526</xdr:rowOff>
    </xdr:from>
    <xdr:to>
      <xdr:col>11</xdr:col>
      <xdr:colOff>66675</xdr:colOff>
      <xdr:row>25</xdr:row>
      <xdr:rowOff>180975</xdr:rowOff>
    </xdr:to>
    <xdr:sp macro="" textlink="">
      <xdr:nvSpPr>
        <xdr:cNvPr id="16" name="Text Box 6">
          <a:extLst>
            <a:ext uri="{FF2B5EF4-FFF2-40B4-BE49-F238E27FC236}">
              <a16:creationId xmlns:a16="http://schemas.microsoft.com/office/drawing/2014/main" xmlns="" id="{00000000-0008-0000-0100-000010000000}"/>
            </a:ext>
          </a:extLst>
        </xdr:cNvPr>
        <xdr:cNvSpPr txBox="1">
          <a:spLocks noChangeArrowheads="1"/>
        </xdr:cNvSpPr>
      </xdr:nvSpPr>
      <xdr:spPr bwMode="auto">
        <a:xfrm>
          <a:off x="1409700" y="4505326"/>
          <a:ext cx="2276475" cy="171449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0" tIns="45720" rIns="0" bIns="4572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Calibri"/>
            </a:rPr>
            <a:t> Плотность применяемого бур. раствора  </a:t>
          </a:r>
          <a:endParaRPr lang="ru-RU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4</xdr:col>
      <xdr:colOff>171450</xdr:colOff>
      <xdr:row>24</xdr:row>
      <xdr:rowOff>219075</xdr:rowOff>
    </xdr:from>
    <xdr:to>
      <xdr:col>10</xdr:col>
      <xdr:colOff>57150</xdr:colOff>
      <xdr:row>24</xdr:row>
      <xdr:rowOff>219075</xdr:rowOff>
    </xdr:to>
    <xdr:sp macro="" textlink="">
      <xdr:nvSpPr>
        <xdr:cNvPr id="17" name="Line 4">
          <a:extLst>
            <a:ext uri="{FF2B5EF4-FFF2-40B4-BE49-F238E27FC236}">
              <a16:creationId xmlns:a16="http://schemas.microsoft.com/office/drawing/2014/main" xmlns="" id="{00000000-0008-0000-0100-000011000000}"/>
            </a:ext>
          </a:extLst>
        </xdr:cNvPr>
        <xdr:cNvSpPr>
          <a:spLocks noChangeShapeType="1"/>
        </xdr:cNvSpPr>
      </xdr:nvSpPr>
      <xdr:spPr bwMode="auto">
        <a:xfrm>
          <a:off x="1409700" y="4476750"/>
          <a:ext cx="21717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66675</xdr:colOff>
      <xdr:row>24</xdr:row>
      <xdr:rowOff>95249</xdr:rowOff>
    </xdr:from>
    <xdr:to>
      <xdr:col>15</xdr:col>
      <xdr:colOff>371475</xdr:colOff>
      <xdr:row>26</xdr:row>
      <xdr:rowOff>190500</xdr:rowOff>
    </xdr:to>
    <xdr:sp macro="" textlink="">
      <xdr:nvSpPr>
        <xdr:cNvPr id="18" name="Text Box 6">
          <a:extLst>
            <a:ext uri="{FF2B5EF4-FFF2-40B4-BE49-F238E27FC236}">
              <a16:creationId xmlns:a16="http://schemas.microsoft.com/office/drawing/2014/main" xmlns="" id="{00000000-0008-0000-0100-000012000000}"/>
            </a:ext>
          </a:extLst>
        </xdr:cNvPr>
        <xdr:cNvSpPr txBox="1">
          <a:spLocks noChangeArrowheads="1"/>
        </xdr:cNvSpPr>
      </xdr:nvSpPr>
      <xdr:spPr bwMode="auto">
        <a:xfrm>
          <a:off x="4058892" y="4369075"/>
          <a:ext cx="1828800" cy="575642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0" tIns="45720" rIns="0" bIns="45720" anchor="t" upright="1"/>
        <a:lstStyle/>
        <a:p>
          <a:pPr algn="l" rtl="0">
            <a:defRPr sz="1000"/>
          </a:pPr>
          <a:r>
            <a:rPr lang="ru-RU" sz="1100" b="0" i="0" u="none" strike="noStrike" baseline="0">
              <a:solidFill>
                <a:srgbClr val="000000"/>
              </a:solidFill>
              <a:latin typeface="Calibri"/>
            </a:rPr>
            <a:t>    х     </a:t>
          </a:r>
          <a:r>
            <a:rPr lang="ru-RU" sz="1000" b="0" i="0" u="none" strike="noStrike" baseline="0">
              <a:solidFill>
                <a:srgbClr val="000000"/>
              </a:solidFill>
              <a:latin typeface="Calibri"/>
            </a:rPr>
            <a:t>Давление прокачки     = </a:t>
          </a:r>
          <a:endParaRPr lang="en-US" sz="10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Calibri"/>
              <a:cs typeface="Times New Roman"/>
            </a:rPr>
            <a:t>              (</a:t>
          </a:r>
          <a:r>
            <a:rPr lang="ru-RU" sz="1000" b="0" i="0" u="none" strike="noStrike" baseline="0">
              <a:solidFill>
                <a:srgbClr val="000000"/>
              </a:solidFill>
              <a:latin typeface="Calibri"/>
              <a:cs typeface="Times New Roman"/>
            </a:rPr>
            <a:t>потери давления)</a:t>
          </a:r>
          <a:endParaRPr lang="ru-RU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4</xdr:col>
      <xdr:colOff>47625</xdr:colOff>
      <xdr:row>27</xdr:row>
      <xdr:rowOff>123825</xdr:rowOff>
    </xdr:from>
    <xdr:to>
      <xdr:col>6</xdr:col>
      <xdr:colOff>323850</xdr:colOff>
      <xdr:row>27</xdr:row>
      <xdr:rowOff>123825</xdr:rowOff>
    </xdr:to>
    <xdr:sp macro="" textlink="">
      <xdr:nvSpPr>
        <xdr:cNvPr id="19" name="Line 4">
          <a:extLst>
            <a:ext uri="{FF2B5EF4-FFF2-40B4-BE49-F238E27FC236}">
              <a16:creationId xmlns:a16="http://schemas.microsoft.com/office/drawing/2014/main" xmlns="" id="{00000000-0008-0000-0100-000013000000}"/>
            </a:ext>
          </a:extLst>
        </xdr:cNvPr>
        <xdr:cNvSpPr>
          <a:spLocks noChangeShapeType="1"/>
        </xdr:cNvSpPr>
      </xdr:nvSpPr>
      <xdr:spPr bwMode="auto">
        <a:xfrm>
          <a:off x="1285875" y="5095875"/>
          <a:ext cx="10382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276225</xdr:colOff>
      <xdr:row>33</xdr:row>
      <xdr:rowOff>123825</xdr:rowOff>
    </xdr:from>
    <xdr:to>
      <xdr:col>12</xdr:col>
      <xdr:colOff>76200</xdr:colOff>
      <xdr:row>33</xdr:row>
      <xdr:rowOff>123825</xdr:rowOff>
    </xdr:to>
    <xdr:sp macro="" textlink="">
      <xdr:nvSpPr>
        <xdr:cNvPr id="20" name="Line 4">
          <a:extLst>
            <a:ext uri="{FF2B5EF4-FFF2-40B4-BE49-F238E27FC236}">
              <a16:creationId xmlns:a16="http://schemas.microsoft.com/office/drawing/2014/main" xmlns="" id="{00000000-0008-0000-0100-000014000000}"/>
            </a:ext>
          </a:extLst>
        </xdr:cNvPr>
        <xdr:cNvSpPr>
          <a:spLocks noChangeShapeType="1"/>
        </xdr:cNvSpPr>
      </xdr:nvSpPr>
      <xdr:spPr bwMode="auto">
        <a:xfrm>
          <a:off x="3038475" y="6038850"/>
          <a:ext cx="10382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371476</xdr:colOff>
      <xdr:row>33</xdr:row>
      <xdr:rowOff>123825</xdr:rowOff>
    </xdr:from>
    <xdr:to>
      <xdr:col>14</xdr:col>
      <xdr:colOff>371476</xdr:colOff>
      <xdr:row>33</xdr:row>
      <xdr:rowOff>123825</xdr:rowOff>
    </xdr:to>
    <xdr:sp macro="" textlink="">
      <xdr:nvSpPr>
        <xdr:cNvPr id="21" name="Line 4">
          <a:extLst>
            <a:ext uri="{FF2B5EF4-FFF2-40B4-BE49-F238E27FC236}">
              <a16:creationId xmlns:a16="http://schemas.microsoft.com/office/drawing/2014/main" xmlns="" id="{00000000-0008-0000-0100-000015000000}"/>
            </a:ext>
          </a:extLst>
        </xdr:cNvPr>
        <xdr:cNvSpPr>
          <a:spLocks noChangeShapeType="1"/>
        </xdr:cNvSpPr>
      </xdr:nvSpPr>
      <xdr:spPr bwMode="auto">
        <a:xfrm>
          <a:off x="4371976" y="6038850"/>
          <a:ext cx="7620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76200</xdr:colOff>
      <xdr:row>32</xdr:row>
      <xdr:rowOff>171450</xdr:rowOff>
    </xdr:from>
    <xdr:to>
      <xdr:col>18</xdr:col>
      <xdr:colOff>314325</xdr:colOff>
      <xdr:row>34</xdr:row>
      <xdr:rowOff>66675</xdr:rowOff>
    </xdr:to>
    <xdr:sp macro="" textlink="">
      <xdr:nvSpPr>
        <xdr:cNvPr id="22" name="Text Box 6">
          <a:extLst>
            <a:ext uri="{FF2B5EF4-FFF2-40B4-BE49-F238E27FC236}">
              <a16:creationId xmlns:a16="http://schemas.microsoft.com/office/drawing/2014/main" xmlns="" id="{00000000-0008-0000-0100-000016000000}"/>
            </a:ext>
          </a:extLst>
        </xdr:cNvPr>
        <xdr:cNvSpPr txBox="1">
          <a:spLocks noChangeArrowheads="1"/>
        </xdr:cNvSpPr>
      </xdr:nvSpPr>
      <xdr:spPr bwMode="auto">
        <a:xfrm>
          <a:off x="5981700" y="5848350"/>
          <a:ext cx="619125" cy="3714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0" tIns="45720" rIns="0" bIns="45720" anchor="t" upright="1"/>
        <a:lstStyle/>
        <a:p>
          <a:pPr algn="l" rtl="0">
            <a:defRPr sz="1000"/>
          </a:pPr>
          <a:r>
            <a:rPr lang="ru-RU" sz="9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  кгс/см2</a:t>
          </a:r>
        </a:p>
        <a:p>
          <a:pPr algn="l" rtl="0">
            <a:defRPr sz="1000"/>
          </a:pPr>
          <a:r>
            <a:rPr lang="ru-RU" sz="9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100 ходов</a:t>
          </a:r>
        </a:p>
      </xdr:txBody>
    </xdr:sp>
    <xdr:clientData/>
  </xdr:twoCellAnchor>
  <xdr:twoCellAnchor>
    <xdr:from>
      <xdr:col>17</xdr:col>
      <xdr:colOff>57151</xdr:colOff>
      <xdr:row>33</xdr:row>
      <xdr:rowOff>114300</xdr:rowOff>
    </xdr:from>
    <xdr:to>
      <xdr:col>18</xdr:col>
      <xdr:colOff>171450</xdr:colOff>
      <xdr:row>33</xdr:row>
      <xdr:rowOff>114300</xdr:rowOff>
    </xdr:to>
    <xdr:sp macro="" textlink="">
      <xdr:nvSpPr>
        <xdr:cNvPr id="23" name="Line 4">
          <a:extLst>
            <a:ext uri="{FF2B5EF4-FFF2-40B4-BE49-F238E27FC236}">
              <a16:creationId xmlns:a16="http://schemas.microsoft.com/office/drawing/2014/main" xmlns="" id="{00000000-0008-0000-0100-000017000000}"/>
            </a:ext>
          </a:extLst>
        </xdr:cNvPr>
        <xdr:cNvSpPr>
          <a:spLocks noChangeShapeType="1"/>
        </xdr:cNvSpPr>
      </xdr:nvSpPr>
      <xdr:spPr bwMode="auto">
        <a:xfrm>
          <a:off x="5962651" y="6029325"/>
          <a:ext cx="495299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95249</xdr:colOff>
      <xdr:row>36</xdr:row>
      <xdr:rowOff>70759</xdr:rowOff>
    </xdr:from>
    <xdr:to>
      <xdr:col>19</xdr:col>
      <xdr:colOff>9524</xdr:colOff>
      <xdr:row>67</xdr:row>
      <xdr:rowOff>1</xdr:rowOff>
    </xdr:to>
    <xdr:graphicFrame macro="">
      <xdr:nvGraphicFramePr>
        <xdr:cNvPr id="24" name="Диаграмма 23">
          <a:extLst>
            <a:ext uri="{FF2B5EF4-FFF2-40B4-BE49-F238E27FC236}">
              <a16:creationId xmlns:a16="http://schemas.microsoft.com/office/drawing/2014/main" xmlns="" id="{00000000-0008-0000-0100-00001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7</xdr:col>
      <xdr:colOff>131885</xdr:colOff>
      <xdr:row>63</xdr:row>
      <xdr:rowOff>29306</xdr:rowOff>
    </xdr:from>
    <xdr:ext cx="483577" cy="342786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xmlns="" id="{00000000-0008-0000-0100-000019000000}"/>
            </a:ext>
          </a:extLst>
        </xdr:cNvPr>
        <xdr:cNvSpPr txBox="1"/>
      </xdr:nvSpPr>
      <xdr:spPr>
        <a:xfrm>
          <a:off x="2513135" y="10049606"/>
          <a:ext cx="483577" cy="342786"/>
        </a:xfrm>
        <a:prstGeom prst="rect">
          <a:avLst/>
        </a:prstGeom>
        <a:solidFill>
          <a:sysClr val="window" lastClr="FFFFFF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az-Cyrl-AZ" sz="800"/>
            <a:t>Число </a:t>
          </a:r>
          <a:endParaRPr lang="en-US" sz="800"/>
        </a:p>
        <a:p>
          <a:r>
            <a:rPr lang="az-Cyrl-AZ" sz="800"/>
            <a:t>ходов</a:t>
          </a:r>
          <a:endParaRPr lang="en-US" sz="800"/>
        </a:p>
      </xdr:txBody>
    </xdr:sp>
    <xdr:clientData/>
  </xdr:oneCellAnchor>
  <xdr:oneCellAnchor>
    <xdr:from>
      <xdr:col>8</xdr:col>
      <xdr:colOff>234462</xdr:colOff>
      <xdr:row>37</xdr:row>
      <xdr:rowOff>146537</xdr:rowOff>
    </xdr:from>
    <xdr:ext cx="1355480" cy="217560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xmlns="" id="{00000000-0008-0000-0100-00001A000000}"/>
            </a:ext>
          </a:extLst>
        </xdr:cNvPr>
        <xdr:cNvSpPr txBox="1"/>
      </xdr:nvSpPr>
      <xdr:spPr>
        <a:xfrm>
          <a:off x="2996712" y="6690212"/>
          <a:ext cx="1355480" cy="217560"/>
        </a:xfrm>
        <a:prstGeom prst="rect">
          <a:avLst/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az-Cyrl-AZ" sz="800"/>
            <a:t>Давление, кг/см2</a:t>
          </a:r>
          <a:endParaRPr lang="en-US" sz="8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AA2"/>
  <sheetViews>
    <sheetView view="pageBreakPreview" zoomScale="60" zoomScaleNormal="100" workbookViewId="0">
      <selection activeCell="K22" sqref="K22"/>
    </sheetView>
  </sheetViews>
  <sheetFormatPr defaultRowHeight="12.75"/>
  <sheetData>
    <row r="1" spans="1:27" s="120" customFormat="1" ht="82.5" customHeight="1">
      <c r="A1" s="122" t="s">
        <v>85</v>
      </c>
      <c r="B1" s="122"/>
      <c r="C1" s="122"/>
      <c r="D1" s="122"/>
      <c r="E1" s="122"/>
      <c r="F1" s="122"/>
      <c r="G1" s="122"/>
      <c r="H1" s="122"/>
      <c r="I1" s="122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  <c r="W1" s="119"/>
      <c r="X1" s="119"/>
      <c r="Y1" s="119"/>
      <c r="Z1" s="119"/>
      <c r="AA1" s="119"/>
    </row>
    <row r="2" spans="1:27" s="121" customFormat="1" ht="20.25">
      <c r="A2" s="123" t="s">
        <v>86</v>
      </c>
      <c r="B2" s="123"/>
      <c r="C2" s="123"/>
      <c r="D2" s="123"/>
      <c r="E2" s="123"/>
      <c r="F2" s="123"/>
      <c r="G2" s="123"/>
      <c r="H2" s="123"/>
      <c r="I2" s="123"/>
    </row>
  </sheetData>
  <mergeCells count="2">
    <mergeCell ref="A1:I1"/>
    <mergeCell ref="A2:I2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&amp;CСПРАВОЧНО. ВЫГРУЖЕНО в ИСС "НР" АО "ВОСТСИБНЕФТЕГАЗ" ___DATE__TIME___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tabColor rgb="FF7030A0"/>
    <pageSetUpPr fitToPage="1"/>
  </sheetPr>
  <dimension ref="A1:AE61"/>
  <sheetViews>
    <sheetView view="pageBreakPreview" zoomScale="115" zoomScaleNormal="115" zoomScaleSheetLayoutView="115" workbookViewId="0">
      <selection activeCell="B16" sqref="B16:J17"/>
    </sheetView>
  </sheetViews>
  <sheetFormatPr defaultColWidth="9.140625" defaultRowHeight="15"/>
  <cols>
    <col min="1" max="1" width="1.42578125" style="4" customWidth="1"/>
    <col min="2" max="5" width="5.7109375" style="4" customWidth="1"/>
    <col min="6" max="6" width="12" style="4" customWidth="1"/>
    <col min="7" max="7" width="7.85546875" style="4" customWidth="1"/>
    <col min="8" max="8" width="5.7109375" style="4" customWidth="1"/>
    <col min="9" max="9" width="7" style="4" customWidth="1"/>
    <col min="10" max="10" width="5.7109375" style="4" customWidth="1"/>
    <col min="11" max="11" width="1.42578125" style="4" customWidth="1"/>
    <col min="12" max="14" width="5.7109375" style="4" customWidth="1"/>
    <col min="15" max="15" width="6.5703125" style="4" customWidth="1"/>
    <col min="16" max="18" width="5.7109375" style="4" customWidth="1"/>
    <col min="19" max="19" width="6.85546875" style="4" customWidth="1"/>
    <col min="20" max="20" width="1.42578125" style="4" customWidth="1"/>
    <col min="21" max="21" width="5.7109375" style="4" customWidth="1"/>
    <col min="22" max="22" width="8.28515625" style="4" customWidth="1"/>
    <col min="23" max="23" width="10" style="4" customWidth="1"/>
    <col min="24" max="32" width="5.7109375" style="4" customWidth="1"/>
    <col min="33" max="16384" width="9.140625" style="4"/>
  </cols>
  <sheetData>
    <row r="1" spans="1:31" ht="6" customHeight="1" thickBo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X1" s="5"/>
      <c r="Y1" s="5"/>
      <c r="Z1" s="5"/>
      <c r="AA1" s="5"/>
      <c r="AB1" s="5"/>
      <c r="AC1" s="5"/>
      <c r="AD1" s="5"/>
    </row>
    <row r="2" spans="1:31" ht="18.75" customHeight="1">
      <c r="A2" s="6"/>
      <c r="B2" s="135" t="s">
        <v>84</v>
      </c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7"/>
      <c r="N2" s="7"/>
      <c r="O2" s="8"/>
      <c r="P2" s="8"/>
      <c r="Q2" s="8"/>
      <c r="R2" s="8"/>
      <c r="S2" s="9"/>
      <c r="T2" s="10"/>
      <c r="X2" s="5"/>
      <c r="Y2" s="11"/>
      <c r="Z2" s="5"/>
      <c r="AA2" s="251"/>
      <c r="AB2" s="251"/>
      <c r="AC2" s="251"/>
      <c r="AD2" s="5"/>
    </row>
    <row r="3" spans="1:31" ht="18.75" customHeight="1">
      <c r="A3" s="6"/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40"/>
      <c r="N3" s="252" t="s">
        <v>0</v>
      </c>
      <c r="O3" s="253"/>
      <c r="P3" s="254"/>
      <c r="Q3" s="255"/>
      <c r="R3" s="255"/>
      <c r="S3" s="256"/>
      <c r="T3" s="10"/>
      <c r="X3" s="5"/>
      <c r="Y3" s="11"/>
      <c r="Z3" s="5"/>
      <c r="AA3" s="257"/>
      <c r="AB3" s="257"/>
      <c r="AC3" s="257"/>
      <c r="AD3" s="5"/>
      <c r="AE3" s="13"/>
    </row>
    <row r="4" spans="1:31" ht="18.75" customHeight="1">
      <c r="A4" s="6"/>
      <c r="B4" s="138"/>
      <c r="C4" s="139"/>
      <c r="D4" s="139"/>
      <c r="E4" s="139"/>
      <c r="F4" s="139"/>
      <c r="G4" s="139"/>
      <c r="H4" s="139"/>
      <c r="I4" s="139"/>
      <c r="J4" s="139"/>
      <c r="K4" s="139"/>
      <c r="L4" s="139"/>
      <c r="M4" s="140"/>
      <c r="N4" s="258" t="s">
        <v>2</v>
      </c>
      <c r="O4" s="259"/>
      <c r="P4" s="254"/>
      <c r="Q4" s="255"/>
      <c r="R4" s="255"/>
      <c r="S4" s="256"/>
      <c r="T4" s="10"/>
      <c r="X4" s="5"/>
      <c r="Y4" s="5"/>
      <c r="Z4" s="5"/>
      <c r="AA4" s="5"/>
      <c r="AB4" s="5"/>
      <c r="AC4" s="5"/>
      <c r="AD4" s="5"/>
    </row>
    <row r="5" spans="1:31" ht="18.75" customHeight="1" thickBot="1">
      <c r="A5" s="6"/>
      <c r="B5" s="141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43"/>
      <c r="N5" s="14"/>
      <c r="O5" s="15"/>
      <c r="P5" s="15"/>
      <c r="Q5" s="15"/>
      <c r="R5" s="15"/>
      <c r="S5" s="16"/>
      <c r="T5" s="10"/>
      <c r="X5" s="5"/>
      <c r="Y5" s="5"/>
      <c r="Z5" s="5"/>
      <c r="AA5" s="5"/>
      <c r="AB5" s="5"/>
      <c r="AC5" s="5"/>
      <c r="AD5" s="5"/>
    </row>
    <row r="6" spans="1:31" ht="6" customHeight="1" thickBot="1">
      <c r="A6" s="6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0"/>
      <c r="X6" s="5"/>
      <c r="Y6" s="5"/>
      <c r="Z6" s="5"/>
      <c r="AA6" s="5"/>
      <c r="AB6" s="5"/>
      <c r="AC6" s="5"/>
      <c r="AD6" s="5"/>
    </row>
    <row r="7" spans="1:31" ht="18.75" customHeight="1">
      <c r="A7" s="6"/>
      <c r="B7" s="18" t="s">
        <v>3</v>
      </c>
      <c r="C7" s="19"/>
      <c r="D7" s="8"/>
      <c r="E7" s="8"/>
      <c r="F7" s="8"/>
      <c r="G7" s="8"/>
      <c r="H7" s="8"/>
      <c r="I7" s="8"/>
      <c r="J7" s="9"/>
      <c r="K7" s="17"/>
      <c r="L7" s="18" t="s">
        <v>4</v>
      </c>
      <c r="M7" s="8"/>
      <c r="N7" s="8"/>
      <c r="O7" s="8"/>
      <c r="P7" s="8"/>
      <c r="Q7" s="8"/>
      <c r="R7" s="8"/>
      <c r="S7" s="9"/>
      <c r="T7" s="10"/>
      <c r="X7" s="5"/>
      <c r="Y7" s="5"/>
      <c r="Z7" s="5"/>
      <c r="AA7" s="5"/>
      <c r="AB7" s="5"/>
      <c r="AC7" s="5"/>
      <c r="AD7" s="5"/>
    </row>
    <row r="8" spans="1:31" ht="18.75" customHeight="1" thickBot="1">
      <c r="A8" s="6"/>
      <c r="B8" s="239" t="s">
        <v>5</v>
      </c>
      <c r="C8" s="240"/>
      <c r="D8" s="240"/>
      <c r="E8" s="240"/>
      <c r="F8" s="240"/>
      <c r="G8" s="240"/>
      <c r="H8" s="5"/>
      <c r="I8" s="5"/>
      <c r="J8" s="20"/>
      <c r="K8" s="17"/>
      <c r="L8" s="12" t="s">
        <v>79</v>
      </c>
      <c r="M8" s="5"/>
      <c r="N8" s="5"/>
      <c r="O8" s="5"/>
      <c r="P8" s="5"/>
      <c r="Q8" s="5"/>
      <c r="R8" s="5"/>
      <c r="S8" s="20"/>
      <c r="T8" s="10"/>
      <c r="X8" s="5"/>
      <c r="Y8" s="5"/>
      <c r="Z8" s="5"/>
      <c r="AA8" s="5"/>
      <c r="AB8" s="5"/>
      <c r="AC8" s="5"/>
      <c r="AD8" s="5"/>
    </row>
    <row r="9" spans="1:31" ht="18.75" customHeight="1" thickBot="1">
      <c r="A9" s="6"/>
      <c r="B9" s="239"/>
      <c r="C9" s="240"/>
      <c r="D9" s="240"/>
      <c r="E9" s="240"/>
      <c r="F9" s="240"/>
      <c r="G9" s="240"/>
      <c r="H9" s="21" t="s">
        <v>6</v>
      </c>
      <c r="I9" s="105"/>
      <c r="J9" s="22" t="s">
        <v>7</v>
      </c>
      <c r="K9" s="17"/>
      <c r="L9" s="12"/>
      <c r="M9" s="5"/>
      <c r="N9" s="23"/>
      <c r="O9" s="5"/>
      <c r="P9" s="5"/>
      <c r="Q9" s="5"/>
      <c r="R9" s="5"/>
      <c r="S9" s="20"/>
      <c r="T9" s="10"/>
      <c r="X9" s="5"/>
      <c r="Y9" s="5"/>
      <c r="Z9" s="5"/>
      <c r="AA9" s="5"/>
      <c r="AB9" s="5"/>
      <c r="AC9" s="5"/>
      <c r="AD9" s="5"/>
    </row>
    <row r="10" spans="1:31" ht="5.25" customHeight="1" thickBot="1">
      <c r="A10" s="6"/>
      <c r="B10" s="241" t="s">
        <v>8</v>
      </c>
      <c r="C10" s="242"/>
      <c r="D10" s="242"/>
      <c r="E10" s="242"/>
      <c r="F10" s="242"/>
      <c r="G10" s="242"/>
      <c r="H10" s="5"/>
      <c r="I10" s="5"/>
      <c r="J10" s="20"/>
      <c r="K10" s="17"/>
      <c r="L10" s="12"/>
      <c r="M10" s="5"/>
      <c r="N10" s="5"/>
      <c r="O10" s="5"/>
      <c r="P10" s="5"/>
      <c r="Q10" s="5"/>
      <c r="R10" s="5"/>
      <c r="S10" s="20"/>
      <c r="T10" s="10"/>
      <c r="X10" s="5"/>
      <c r="Y10" s="5"/>
      <c r="Z10" s="5"/>
      <c r="AA10" s="5"/>
      <c r="AB10" s="5"/>
      <c r="AC10" s="5"/>
      <c r="AD10" s="5"/>
    </row>
    <row r="11" spans="1:31" ht="18.75" customHeight="1" thickBot="1">
      <c r="A11" s="6"/>
      <c r="B11" s="241"/>
      <c r="C11" s="242"/>
      <c r="D11" s="242"/>
      <c r="E11" s="242"/>
      <c r="F11" s="242"/>
      <c r="G11" s="242"/>
      <c r="H11" s="21" t="s">
        <v>9</v>
      </c>
      <c r="I11" s="106"/>
      <c r="J11" s="24" t="s">
        <v>10</v>
      </c>
      <c r="K11" s="17"/>
      <c r="L11" s="25" t="s">
        <v>11</v>
      </c>
      <c r="M11" s="5"/>
      <c r="N11" s="5"/>
      <c r="O11" s="5"/>
      <c r="P11" s="5"/>
      <c r="Q11" s="5"/>
      <c r="R11" s="5"/>
      <c r="S11" s="20"/>
      <c r="T11" s="10"/>
      <c r="X11" s="5"/>
      <c r="Y11" s="5"/>
      <c r="Z11" s="5"/>
      <c r="AA11" s="5"/>
      <c r="AB11" s="5"/>
      <c r="AC11" s="5"/>
      <c r="AD11" s="5"/>
    </row>
    <row r="12" spans="1:31" ht="18.75" customHeight="1" thickBot="1">
      <c r="A12" s="6"/>
      <c r="B12" s="26" t="s">
        <v>12</v>
      </c>
      <c r="C12" s="5"/>
      <c r="D12" s="5"/>
      <c r="E12" s="5"/>
      <c r="F12" s="5"/>
      <c r="G12" s="5"/>
      <c r="H12" s="5"/>
      <c r="I12" s="5"/>
      <c r="J12" s="20"/>
      <c r="K12" s="17"/>
      <c r="L12" s="26" t="s">
        <v>13</v>
      </c>
      <c r="M12" s="5"/>
      <c r="N12" s="5"/>
      <c r="O12" s="104"/>
      <c r="P12" s="27" t="s">
        <v>10</v>
      </c>
      <c r="Q12" s="5"/>
      <c r="R12" s="5"/>
      <c r="S12" s="20"/>
      <c r="T12" s="10"/>
      <c r="W12" s="28">
        <f>VLOOKUP(O16,V13:W16,2,FALSE)</f>
        <v>159.6</v>
      </c>
      <c r="X12" s="5"/>
      <c r="Y12" s="5"/>
      <c r="Z12" s="5"/>
      <c r="AA12" s="5"/>
      <c r="AB12" s="5"/>
      <c r="AC12" s="5"/>
      <c r="AD12" s="5"/>
    </row>
    <row r="13" spans="1:31" ht="18.75" customHeight="1" thickBot="1">
      <c r="A13" s="6"/>
      <c r="B13" s="12"/>
      <c r="C13" s="5"/>
      <c r="D13" s="5"/>
      <c r="E13" s="5"/>
      <c r="F13" s="5"/>
      <c r="G13" s="5"/>
      <c r="H13" s="5"/>
      <c r="I13" s="5"/>
      <c r="J13" s="20"/>
      <c r="K13" s="17"/>
      <c r="L13" s="12"/>
      <c r="M13" s="5"/>
      <c r="N13" s="5"/>
      <c r="O13" s="5"/>
      <c r="P13" s="5"/>
      <c r="Q13" s="5"/>
      <c r="R13" s="5"/>
      <c r="S13" s="20"/>
      <c r="T13" s="10"/>
      <c r="V13" s="89">
        <v>426</v>
      </c>
      <c r="W13" s="89">
        <v>403.8</v>
      </c>
      <c r="X13" s="5"/>
      <c r="Y13" s="29"/>
      <c r="Z13" s="5"/>
      <c r="AA13" s="5"/>
      <c r="AB13" s="5"/>
      <c r="AC13" s="5"/>
      <c r="AD13" s="5"/>
    </row>
    <row r="14" spans="1:31" ht="18.75" customHeight="1" thickBot="1">
      <c r="A14" s="6"/>
      <c r="B14" s="12"/>
      <c r="C14" s="5"/>
      <c r="D14" s="5"/>
      <c r="E14" s="30"/>
      <c r="F14" s="5"/>
      <c r="G14" s="5"/>
      <c r="H14" s="21" t="s">
        <v>14</v>
      </c>
      <c r="I14" s="31" t="e">
        <f>I11+I9/(O20*0.1)</f>
        <v>#DIV/0!</v>
      </c>
      <c r="J14" s="24" t="s">
        <v>10</v>
      </c>
      <c r="K14" s="17"/>
      <c r="L14" s="12"/>
      <c r="M14" s="5"/>
      <c r="N14" s="5"/>
      <c r="O14" s="5"/>
      <c r="P14" s="5"/>
      <c r="Q14" s="5"/>
      <c r="R14" s="5"/>
      <c r="S14" s="20"/>
      <c r="T14" s="10"/>
      <c r="V14" s="89">
        <v>324</v>
      </c>
      <c r="W14" s="89">
        <v>305</v>
      </c>
      <c r="X14" s="5"/>
      <c r="Y14" s="5"/>
      <c r="Z14" s="5"/>
      <c r="AA14" s="5"/>
      <c r="AB14" s="5"/>
      <c r="AC14" s="5"/>
      <c r="AD14" s="5"/>
    </row>
    <row r="15" spans="1:31" ht="18.75" customHeight="1" thickBot="1">
      <c r="A15" s="6"/>
      <c r="B15" s="12"/>
      <c r="C15" s="5"/>
      <c r="D15" s="5"/>
      <c r="E15" s="5"/>
      <c r="F15" s="5"/>
      <c r="G15" s="5"/>
      <c r="H15" s="5"/>
      <c r="I15" s="5"/>
      <c r="J15" s="20"/>
      <c r="K15" s="17"/>
      <c r="L15" s="25" t="s">
        <v>15</v>
      </c>
      <c r="M15" s="5"/>
      <c r="N15" s="5"/>
      <c r="O15" s="5"/>
      <c r="P15" s="5"/>
      <c r="Q15" s="5"/>
      <c r="R15" s="5"/>
      <c r="S15" s="20"/>
      <c r="T15" s="10"/>
      <c r="V15" s="89">
        <v>245</v>
      </c>
      <c r="W15" s="89">
        <v>229.2</v>
      </c>
      <c r="X15" s="5"/>
      <c r="Y15" s="5"/>
      <c r="Z15" s="5"/>
      <c r="AA15" s="5"/>
      <c r="AB15" s="5"/>
      <c r="AC15" s="5"/>
      <c r="AD15" s="5"/>
    </row>
    <row r="16" spans="1:31" ht="18.75" customHeight="1" thickBot="1">
      <c r="A16" s="6"/>
      <c r="B16" s="243" t="s">
        <v>69</v>
      </c>
      <c r="C16" s="244"/>
      <c r="D16" s="244"/>
      <c r="E16" s="244"/>
      <c r="F16" s="244"/>
      <c r="G16" s="244"/>
      <c r="H16" s="244"/>
      <c r="I16" s="244"/>
      <c r="J16" s="245"/>
      <c r="K16" s="17"/>
      <c r="L16" s="246" t="s">
        <v>16</v>
      </c>
      <c r="M16" s="247"/>
      <c r="N16" s="248"/>
      <c r="O16" s="118">
        <v>178</v>
      </c>
      <c r="P16" s="27" t="s">
        <v>1</v>
      </c>
      <c r="Q16" s="5"/>
      <c r="R16" s="5"/>
      <c r="S16" s="20"/>
      <c r="T16" s="10"/>
      <c r="V16" s="89">
        <v>178</v>
      </c>
      <c r="W16" s="89">
        <v>159.6</v>
      </c>
      <c r="X16" s="5"/>
      <c r="Y16" s="5"/>
      <c r="Z16" s="5"/>
      <c r="AA16" s="5"/>
      <c r="AB16" s="5"/>
      <c r="AC16" s="5"/>
      <c r="AD16" s="5"/>
    </row>
    <row r="17" spans="1:30" ht="6" customHeight="1" thickBot="1">
      <c r="A17" s="6"/>
      <c r="B17" s="243"/>
      <c r="C17" s="244"/>
      <c r="D17" s="244"/>
      <c r="E17" s="244"/>
      <c r="F17" s="244"/>
      <c r="G17" s="244"/>
      <c r="H17" s="244"/>
      <c r="I17" s="244"/>
      <c r="J17" s="245"/>
      <c r="K17" s="17"/>
      <c r="L17" s="12"/>
      <c r="M17" s="5"/>
      <c r="N17" s="5"/>
      <c r="O17" s="116"/>
      <c r="P17" s="5"/>
      <c r="Q17" s="5"/>
      <c r="R17" s="5"/>
      <c r="S17" s="20"/>
      <c r="T17" s="10"/>
      <c r="X17" s="5"/>
      <c r="Y17" s="5"/>
      <c r="Z17" s="5"/>
      <c r="AA17" s="5"/>
      <c r="AB17" s="5"/>
      <c r="AC17" s="5"/>
      <c r="AD17" s="5"/>
    </row>
    <row r="18" spans="1:30" ht="18.75" customHeight="1" thickBot="1">
      <c r="A18" s="6"/>
      <c r="B18" s="12"/>
      <c r="C18" s="5"/>
      <c r="D18" s="5"/>
      <c r="E18" s="5"/>
      <c r="F18" s="5"/>
      <c r="G18" s="5"/>
      <c r="H18" s="249" t="e">
        <f>(I14-O12)*O20*0.1</f>
        <v>#DIV/0!</v>
      </c>
      <c r="I18" s="250"/>
      <c r="J18" s="22" t="s">
        <v>7</v>
      </c>
      <c r="K18" s="17"/>
      <c r="L18" s="246" t="s">
        <v>17</v>
      </c>
      <c r="M18" s="247"/>
      <c r="N18" s="248"/>
      <c r="O18" s="118"/>
      <c r="P18" s="27" t="s">
        <v>18</v>
      </c>
      <c r="Q18" s="5"/>
      <c r="R18" s="5"/>
      <c r="S18" s="20"/>
      <c r="T18" s="10"/>
      <c r="X18" s="5"/>
      <c r="Y18" s="5"/>
      <c r="Z18" s="5"/>
      <c r="AA18" s="5"/>
      <c r="AB18" s="5"/>
      <c r="AC18" s="5"/>
      <c r="AD18" s="5"/>
    </row>
    <row r="19" spans="1:30" ht="6" customHeight="1" thickBot="1">
      <c r="A19" s="6"/>
      <c r="B19" s="14"/>
      <c r="C19" s="15"/>
      <c r="D19" s="15"/>
      <c r="E19" s="15"/>
      <c r="F19" s="15"/>
      <c r="G19" s="15"/>
      <c r="H19" s="32"/>
      <c r="I19" s="15"/>
      <c r="J19" s="16"/>
      <c r="K19" s="17"/>
      <c r="L19" s="12"/>
      <c r="M19" s="5"/>
      <c r="N19" s="5"/>
      <c r="O19" s="116"/>
      <c r="P19" s="5"/>
      <c r="Q19" s="5"/>
      <c r="R19" s="5"/>
      <c r="S19" s="20"/>
      <c r="T19" s="10"/>
      <c r="X19" s="5"/>
      <c r="Y19" s="33"/>
      <c r="Z19" s="5"/>
      <c r="AA19" s="5"/>
      <c r="AB19" s="5"/>
      <c r="AC19" s="5"/>
      <c r="AD19" s="5"/>
    </row>
    <row r="20" spans="1:30" ht="22.5" customHeight="1" thickBot="1">
      <c r="A20" s="6"/>
      <c r="B20" s="229" t="s">
        <v>70</v>
      </c>
      <c r="C20" s="229"/>
      <c r="D20" s="229"/>
      <c r="E20" s="229"/>
      <c r="F20" s="229"/>
      <c r="G20" s="230"/>
      <c r="H20" s="227" t="e">
        <f>(I14-'Лист глушения 2'!N16)*O20*0.1</f>
        <v>#DIV/0!</v>
      </c>
      <c r="I20" s="228"/>
      <c r="J20" s="22" t="s">
        <v>7</v>
      </c>
      <c r="K20" s="17"/>
      <c r="L20" s="93" t="s">
        <v>19</v>
      </c>
      <c r="M20" s="94"/>
      <c r="N20" s="95"/>
      <c r="O20" s="118"/>
      <c r="P20" s="27" t="s">
        <v>18</v>
      </c>
      <c r="Q20" s="5"/>
      <c r="R20" s="5"/>
      <c r="S20" s="20"/>
      <c r="T20" s="10"/>
      <c r="X20" s="5"/>
      <c r="Y20" s="5"/>
      <c r="Z20" s="5"/>
      <c r="AA20" s="5"/>
      <c r="AB20" s="5"/>
      <c r="AC20" s="5"/>
      <c r="AD20" s="5"/>
    </row>
    <row r="21" spans="1:30" ht="18.75" customHeight="1">
      <c r="A21" s="6"/>
      <c r="B21" s="215" t="s">
        <v>61</v>
      </c>
      <c r="C21" s="216"/>
      <c r="D21" s="216"/>
      <c r="E21" s="217"/>
      <c r="F21" s="221" t="s">
        <v>20</v>
      </c>
      <c r="G21" s="222"/>
      <c r="H21" s="222"/>
      <c r="I21" s="223"/>
      <c r="J21" s="17"/>
      <c r="K21" s="17"/>
      <c r="L21" s="93"/>
      <c r="M21" s="94"/>
      <c r="N21" s="94"/>
      <c r="O21" s="117"/>
      <c r="P21" s="27"/>
      <c r="Q21" s="5"/>
      <c r="R21" s="5"/>
      <c r="S21" s="20"/>
      <c r="T21" s="10"/>
      <c r="X21" s="5"/>
      <c r="Y21" s="34"/>
      <c r="Z21" s="5"/>
      <c r="AA21" s="5"/>
      <c r="AB21" s="5"/>
      <c r="AC21" s="5"/>
      <c r="AD21" s="5"/>
    </row>
    <row r="22" spans="1:30" ht="5.25" customHeight="1" thickBot="1">
      <c r="A22" s="6"/>
      <c r="B22" s="218"/>
      <c r="C22" s="219"/>
      <c r="D22" s="219"/>
      <c r="E22" s="220"/>
      <c r="F22" s="224"/>
      <c r="G22" s="225"/>
      <c r="H22" s="225"/>
      <c r="I22" s="226"/>
      <c r="J22" s="17"/>
      <c r="K22" s="17"/>
      <c r="L22" s="12"/>
      <c r="M22" s="5"/>
      <c r="N22" s="5"/>
      <c r="O22" s="116"/>
      <c r="P22" s="5"/>
      <c r="Q22" s="5"/>
      <c r="R22" s="5"/>
      <c r="S22" s="20"/>
      <c r="T22" s="10"/>
      <c r="X22" s="5"/>
      <c r="Y22" s="5"/>
      <c r="Z22" s="5"/>
      <c r="AA22" s="5"/>
      <c r="AB22" s="5"/>
      <c r="AC22" s="5"/>
      <c r="AD22" s="5"/>
    </row>
    <row r="23" spans="1:30" ht="12.75" customHeight="1">
      <c r="A23" s="6"/>
      <c r="B23" s="203"/>
      <c r="C23" s="204"/>
      <c r="D23" s="204"/>
      <c r="E23" s="205"/>
      <c r="F23" s="235"/>
      <c r="G23" s="236"/>
      <c r="H23" s="231"/>
      <c r="I23" s="232"/>
      <c r="J23" s="17"/>
      <c r="K23" s="17"/>
      <c r="L23" s="12"/>
      <c r="M23" s="5"/>
      <c r="N23" s="5"/>
      <c r="O23" s="116"/>
      <c r="P23" s="5"/>
      <c r="Q23" s="5"/>
      <c r="R23" s="5"/>
      <c r="S23" s="20"/>
      <c r="T23" s="10"/>
      <c r="X23" s="5"/>
      <c r="Y23" s="34"/>
      <c r="Z23" s="5"/>
      <c r="AA23" s="5"/>
      <c r="AB23" s="5"/>
      <c r="AC23" s="5"/>
      <c r="AD23" s="5"/>
    </row>
    <row r="24" spans="1:30" ht="15.75" thickBot="1">
      <c r="A24" s="6"/>
      <c r="B24" s="206"/>
      <c r="C24" s="207"/>
      <c r="D24" s="207"/>
      <c r="E24" s="208"/>
      <c r="F24" s="237"/>
      <c r="G24" s="238"/>
      <c r="H24" s="233"/>
      <c r="I24" s="234"/>
      <c r="J24" s="17"/>
      <c r="K24" s="17"/>
      <c r="L24" s="25" t="s">
        <v>21</v>
      </c>
      <c r="M24" s="5"/>
      <c r="N24" s="5"/>
      <c r="O24" s="116"/>
      <c r="P24" s="5"/>
      <c r="Q24" s="5"/>
      <c r="R24" s="5"/>
      <c r="S24" s="20"/>
      <c r="T24" s="10"/>
      <c r="X24" s="5"/>
      <c r="Y24" s="5"/>
      <c r="Z24" s="5"/>
      <c r="AA24" s="5"/>
      <c r="AB24" s="5"/>
      <c r="AC24" s="5"/>
      <c r="AD24" s="5"/>
    </row>
    <row r="25" spans="1:30" ht="6" customHeight="1" thickBot="1">
      <c r="A25" s="6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2"/>
      <c r="M25" s="5"/>
      <c r="N25" s="5"/>
      <c r="O25" s="116"/>
      <c r="P25" s="5"/>
      <c r="Q25" s="5"/>
      <c r="R25" s="5"/>
      <c r="S25" s="20"/>
      <c r="T25" s="10"/>
      <c r="X25" s="5"/>
      <c r="Y25" s="5"/>
      <c r="Z25" s="5"/>
      <c r="AA25" s="5"/>
      <c r="AB25" s="5"/>
      <c r="AC25" s="5"/>
      <c r="AD25" s="5"/>
    </row>
    <row r="26" spans="1:30" ht="18.75" customHeight="1" thickBot="1">
      <c r="A26" s="6"/>
      <c r="B26" s="17"/>
      <c r="C26" s="17"/>
      <c r="D26" s="17"/>
      <c r="E26" s="193" t="s">
        <v>22</v>
      </c>
      <c r="F26" s="194"/>
      <c r="G26" s="194"/>
      <c r="H26" s="194"/>
      <c r="I26" s="194"/>
      <c r="J26" s="195"/>
      <c r="K26" s="35"/>
      <c r="L26" s="26" t="s">
        <v>23</v>
      </c>
      <c r="M26" s="5"/>
      <c r="N26" s="5"/>
      <c r="O26" s="118">
        <v>152.4</v>
      </c>
      <c r="P26" s="27" t="s">
        <v>1</v>
      </c>
      <c r="Q26" s="5"/>
      <c r="R26" s="5"/>
      <c r="S26" s="20"/>
      <c r="T26" s="10"/>
      <c r="X26" s="5"/>
      <c r="Y26" s="5"/>
      <c r="Z26" s="5"/>
      <c r="AA26" s="5"/>
      <c r="AB26" s="5"/>
      <c r="AC26" s="5"/>
      <c r="AD26" s="5"/>
    </row>
    <row r="27" spans="1:30" ht="5.25" customHeight="1" thickBot="1">
      <c r="A27" s="6"/>
      <c r="B27" s="17"/>
      <c r="C27" s="17"/>
      <c r="D27" s="36"/>
      <c r="E27" s="196"/>
      <c r="F27" s="197"/>
      <c r="G27" s="197"/>
      <c r="H27" s="197"/>
      <c r="I27" s="197"/>
      <c r="J27" s="198"/>
      <c r="K27" s="35"/>
      <c r="L27" s="12"/>
      <c r="M27" s="5"/>
      <c r="N27" s="5"/>
      <c r="O27" s="116"/>
      <c r="P27" s="5"/>
      <c r="Q27" s="5"/>
      <c r="R27" s="5"/>
      <c r="S27" s="20"/>
      <c r="T27" s="10"/>
      <c r="X27" s="5"/>
      <c r="Y27" s="5"/>
      <c r="Z27" s="5"/>
      <c r="AA27" s="5"/>
      <c r="AB27" s="5"/>
      <c r="AC27" s="5"/>
      <c r="AD27" s="5"/>
    </row>
    <row r="28" spans="1:30" ht="15.75" customHeight="1" thickBot="1">
      <c r="A28" s="6"/>
      <c r="B28" s="199" t="s">
        <v>24</v>
      </c>
      <c r="C28" s="194"/>
      <c r="D28" s="195"/>
      <c r="E28" s="193" t="s">
        <v>62</v>
      </c>
      <c r="F28" s="194"/>
      <c r="G28" s="195"/>
      <c r="H28" s="193" t="s">
        <v>25</v>
      </c>
      <c r="I28" s="194"/>
      <c r="J28" s="195"/>
      <c r="K28" s="35"/>
      <c r="L28" s="26" t="s">
        <v>17</v>
      </c>
      <c r="M28" s="5"/>
      <c r="N28" s="5"/>
      <c r="O28" s="115"/>
      <c r="P28" s="27" t="s">
        <v>18</v>
      </c>
      <c r="Q28" s="5"/>
      <c r="R28" s="5"/>
      <c r="S28" s="20"/>
      <c r="T28" s="10"/>
      <c r="X28" s="5"/>
      <c r="Y28" s="33"/>
      <c r="Z28" s="5"/>
      <c r="AA28" s="5"/>
      <c r="AB28" s="5"/>
      <c r="AC28" s="5"/>
      <c r="AD28" s="5"/>
    </row>
    <row r="29" spans="1:30" ht="5.25" customHeight="1" thickBot="1">
      <c r="A29" s="6"/>
      <c r="B29" s="200"/>
      <c r="C29" s="201"/>
      <c r="D29" s="202"/>
      <c r="E29" s="200"/>
      <c r="F29" s="201"/>
      <c r="G29" s="202"/>
      <c r="H29" s="200"/>
      <c r="I29" s="201"/>
      <c r="J29" s="202"/>
      <c r="K29" s="35"/>
      <c r="L29" s="12"/>
      <c r="M29" s="5"/>
      <c r="N29" s="5"/>
      <c r="O29" s="116"/>
      <c r="P29" s="5"/>
      <c r="Q29" s="5"/>
      <c r="R29" s="5"/>
      <c r="S29" s="20"/>
      <c r="T29" s="10"/>
      <c r="X29" s="5"/>
      <c r="Y29" s="5"/>
      <c r="Z29" s="5"/>
      <c r="AA29" s="5"/>
      <c r="AB29" s="5"/>
      <c r="AC29" s="5"/>
      <c r="AD29" s="5"/>
    </row>
    <row r="30" spans="1:30" ht="15.75" customHeight="1" thickBot="1">
      <c r="A30" s="6"/>
      <c r="B30" s="196"/>
      <c r="C30" s="197"/>
      <c r="D30" s="198"/>
      <c r="E30" s="196"/>
      <c r="F30" s="197"/>
      <c r="G30" s="198"/>
      <c r="H30" s="196"/>
      <c r="I30" s="197"/>
      <c r="J30" s="198"/>
      <c r="K30" s="35"/>
      <c r="L30" s="26" t="s">
        <v>19</v>
      </c>
      <c r="M30" s="5"/>
      <c r="N30" s="5"/>
      <c r="O30" s="115"/>
      <c r="P30" s="27" t="s">
        <v>18</v>
      </c>
      <c r="Q30" s="5"/>
      <c r="R30" s="5"/>
      <c r="S30" s="20"/>
      <c r="T30" s="10"/>
      <c r="X30" s="5"/>
      <c r="Y30" s="34"/>
      <c r="Z30" s="5"/>
      <c r="AA30" s="5"/>
      <c r="AB30" s="5"/>
      <c r="AC30" s="5"/>
      <c r="AD30" s="5"/>
    </row>
    <row r="31" spans="1:30" ht="5.25" customHeight="1">
      <c r="A31" s="6"/>
      <c r="B31" s="203"/>
      <c r="C31" s="204"/>
      <c r="D31" s="205"/>
      <c r="E31" s="203"/>
      <c r="F31" s="204"/>
      <c r="G31" s="205"/>
      <c r="H31" s="209"/>
      <c r="I31" s="210"/>
      <c r="J31" s="211"/>
      <c r="K31" s="37"/>
      <c r="L31" s="12"/>
      <c r="M31" s="5"/>
      <c r="N31" s="5"/>
      <c r="O31" s="5"/>
      <c r="P31" s="5"/>
      <c r="Q31" s="5"/>
      <c r="R31" s="5"/>
      <c r="S31" s="20"/>
      <c r="T31" s="10"/>
      <c r="X31" s="5"/>
      <c r="Y31" s="5"/>
      <c r="Z31" s="5"/>
      <c r="AA31" s="5"/>
      <c r="AB31" s="5"/>
      <c r="AC31" s="5"/>
      <c r="AD31" s="5"/>
    </row>
    <row r="32" spans="1:30" ht="13.5" customHeight="1" thickBot="1">
      <c r="A32" s="6"/>
      <c r="B32" s="206"/>
      <c r="C32" s="207"/>
      <c r="D32" s="208"/>
      <c r="E32" s="206"/>
      <c r="F32" s="207"/>
      <c r="G32" s="208"/>
      <c r="H32" s="212"/>
      <c r="I32" s="213"/>
      <c r="J32" s="214"/>
      <c r="K32" s="37"/>
      <c r="L32" s="12"/>
      <c r="M32" s="5"/>
      <c r="N32" s="5"/>
      <c r="O32" s="5"/>
      <c r="P32" s="5"/>
      <c r="Q32" s="5"/>
      <c r="R32" s="5"/>
      <c r="S32" s="20"/>
      <c r="T32" s="10"/>
      <c r="X32" s="5"/>
      <c r="Y32" s="34"/>
      <c r="Z32" s="5"/>
      <c r="AA32" s="5"/>
      <c r="AB32" s="5"/>
      <c r="AC32" s="5"/>
      <c r="AD32" s="5"/>
    </row>
    <row r="33" spans="1:30" ht="18.75" customHeight="1" thickBot="1">
      <c r="A33" s="6"/>
      <c r="B33" s="165"/>
      <c r="C33" s="166"/>
      <c r="D33" s="167"/>
      <c r="E33" s="168"/>
      <c r="F33" s="169"/>
      <c r="G33" s="170"/>
      <c r="H33" s="171"/>
      <c r="I33" s="172"/>
      <c r="J33" s="173"/>
      <c r="K33" s="37"/>
      <c r="L33" s="14"/>
      <c r="M33" s="15"/>
      <c r="N33" s="15"/>
      <c r="O33" s="15"/>
      <c r="P33" s="15"/>
      <c r="Q33" s="15"/>
      <c r="R33" s="15"/>
      <c r="S33" s="16"/>
      <c r="T33" s="10"/>
      <c r="X33" s="5"/>
      <c r="Y33" s="5"/>
      <c r="Z33" s="5"/>
      <c r="AA33" s="5"/>
      <c r="AB33" s="5"/>
      <c r="AC33" s="5"/>
      <c r="AD33" s="5"/>
    </row>
    <row r="34" spans="1:30" ht="6" customHeight="1" thickBot="1">
      <c r="A34" s="6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0"/>
      <c r="X34" s="5"/>
      <c r="Y34" s="5"/>
      <c r="Z34" s="5"/>
      <c r="AA34" s="5"/>
      <c r="AB34" s="5"/>
      <c r="AC34" s="5"/>
      <c r="AD34" s="5"/>
    </row>
    <row r="35" spans="1:30" ht="35.25" customHeight="1" thickBot="1">
      <c r="A35" s="6"/>
      <c r="B35" s="188" t="s">
        <v>26</v>
      </c>
      <c r="C35" s="189"/>
      <c r="D35" s="189"/>
      <c r="E35" s="189"/>
      <c r="F35" s="190"/>
      <c r="G35" s="160" t="s">
        <v>27</v>
      </c>
      <c r="H35" s="164"/>
      <c r="I35" s="191" t="s">
        <v>28</v>
      </c>
      <c r="J35" s="192"/>
      <c r="K35" s="160" t="s">
        <v>29</v>
      </c>
      <c r="L35" s="161"/>
      <c r="M35" s="162"/>
      <c r="N35" s="160" t="s">
        <v>30</v>
      </c>
      <c r="O35" s="163"/>
      <c r="P35" s="164"/>
      <c r="Q35" s="160" t="s">
        <v>31</v>
      </c>
      <c r="R35" s="163"/>
      <c r="S35" s="164"/>
      <c r="T35" s="10"/>
      <c r="X35" s="5"/>
      <c r="Y35" s="5"/>
      <c r="Z35" s="5"/>
      <c r="AA35" s="5"/>
      <c r="AB35" s="5"/>
      <c r="AC35" s="5"/>
      <c r="AD35" s="5"/>
    </row>
    <row r="36" spans="1:30" ht="18.75" customHeight="1" thickBot="1">
      <c r="A36" s="6"/>
      <c r="B36" s="179" t="s">
        <v>80</v>
      </c>
      <c r="C36" s="180"/>
      <c r="D36" s="180"/>
      <c r="E36" s="180"/>
      <c r="F36" s="181"/>
      <c r="G36" s="107"/>
      <c r="H36" s="38"/>
      <c r="I36" s="84">
        <f>((101.6-8.38*2)*0.785*0.1)</f>
        <v>6.6599399999999989</v>
      </c>
      <c r="J36" s="38"/>
      <c r="K36" s="147">
        <f>G36*I36</f>
        <v>0</v>
      </c>
      <c r="L36" s="147"/>
      <c r="M36" s="148"/>
      <c r="N36" s="127" t="s">
        <v>32</v>
      </c>
      <c r="O36" s="128"/>
      <c r="P36" s="129"/>
      <c r="Q36" s="127" t="s">
        <v>33</v>
      </c>
      <c r="R36" s="128"/>
      <c r="S36" s="129"/>
      <c r="T36" s="10"/>
      <c r="V36" s="4">
        <v>2426.3000000000002</v>
      </c>
    </row>
    <row r="37" spans="1:30" ht="18.75" customHeight="1" thickBot="1">
      <c r="A37" s="6"/>
      <c r="B37" s="154" t="s">
        <v>82</v>
      </c>
      <c r="C37" s="155"/>
      <c r="D37" s="155"/>
      <c r="E37" s="155"/>
      <c r="F37" s="156"/>
      <c r="G37" s="107"/>
      <c r="H37" s="85"/>
      <c r="I37" s="84">
        <f>((0.102-0.0225*2)^2)*0.785*1000</f>
        <v>2.5504649999999995</v>
      </c>
      <c r="J37" s="86"/>
      <c r="K37" s="147">
        <f>G37*I37</f>
        <v>0</v>
      </c>
      <c r="L37" s="147"/>
      <c r="M37" s="148"/>
      <c r="N37" s="130"/>
      <c r="O37" s="131"/>
      <c r="P37" s="132"/>
      <c r="Q37" s="130"/>
      <c r="R37" s="131"/>
      <c r="S37" s="132"/>
      <c r="T37" s="10"/>
      <c r="V37" s="4">
        <f>(0.127-0.0092*2)^2*0.785*1000</f>
        <v>9.2582586000000013</v>
      </c>
    </row>
    <row r="38" spans="1:30" ht="18.75" customHeight="1" thickBot="1">
      <c r="A38" s="6"/>
      <c r="B38" s="154" t="s">
        <v>77</v>
      </c>
      <c r="C38" s="155"/>
      <c r="D38" s="155"/>
      <c r="E38" s="155"/>
      <c r="F38" s="156"/>
      <c r="G38" s="107"/>
      <c r="H38" s="85"/>
      <c r="I38" s="84">
        <v>8.9700000000000006</v>
      </c>
      <c r="J38" s="86"/>
      <c r="K38" s="147">
        <f t="shared" ref="K38:K40" si="0">G38*I38</f>
        <v>0</v>
      </c>
      <c r="L38" s="147"/>
      <c r="M38" s="148"/>
      <c r="N38" s="130"/>
      <c r="O38" s="131"/>
      <c r="P38" s="132"/>
      <c r="Q38" s="130"/>
      <c r="R38" s="131"/>
      <c r="S38" s="132"/>
      <c r="T38" s="10"/>
    </row>
    <row r="39" spans="1:30" ht="18.75" customHeight="1" thickBot="1">
      <c r="A39" s="6"/>
      <c r="B39" s="149" t="s">
        <v>83</v>
      </c>
      <c r="C39" s="150"/>
      <c r="D39" s="150"/>
      <c r="E39" s="150"/>
      <c r="F39" s="151"/>
      <c r="G39" s="107"/>
      <c r="H39" s="85"/>
      <c r="I39" s="84">
        <f>(0.102-0.057)*0.785*100</f>
        <v>3.5324999999999998</v>
      </c>
      <c r="J39" s="86"/>
      <c r="K39" s="147">
        <f t="shared" si="0"/>
        <v>0</v>
      </c>
      <c r="L39" s="147"/>
      <c r="M39" s="148"/>
      <c r="N39" s="133"/>
      <c r="O39" s="134"/>
      <c r="P39" s="132"/>
      <c r="Q39" s="133"/>
      <c r="R39" s="134"/>
      <c r="S39" s="132"/>
      <c r="T39" s="10"/>
      <c r="V39" s="4">
        <v>168.75</v>
      </c>
    </row>
    <row r="40" spans="1:30" ht="18.75" customHeight="1" thickBot="1">
      <c r="A40" s="6"/>
      <c r="B40" s="185" t="s">
        <v>75</v>
      </c>
      <c r="C40" s="186"/>
      <c r="D40" s="186"/>
      <c r="E40" s="186"/>
      <c r="F40" s="187"/>
      <c r="G40" s="107"/>
      <c r="H40" s="39"/>
      <c r="I40" s="84">
        <f>((0.178-0.00535*2)^2)*0.785*1000</f>
        <v>21.971592650000002</v>
      </c>
      <c r="J40" s="38"/>
      <c r="K40" s="147">
        <f t="shared" si="0"/>
        <v>0</v>
      </c>
      <c r="L40" s="147"/>
      <c r="M40" s="148"/>
      <c r="N40" s="182"/>
      <c r="O40" s="183"/>
      <c r="P40" s="184"/>
      <c r="Q40" s="182"/>
      <c r="R40" s="183"/>
      <c r="S40" s="184"/>
      <c r="T40" s="10"/>
    </row>
    <row r="41" spans="1:30" ht="18.75" customHeight="1" thickBot="1">
      <c r="A41" s="6"/>
      <c r="B41" s="144" t="s">
        <v>34</v>
      </c>
      <c r="C41" s="145"/>
      <c r="D41" s="145"/>
      <c r="E41" s="145"/>
      <c r="F41" s="145"/>
      <c r="G41" s="102">
        <f>G36+G39</f>
        <v>0</v>
      </c>
      <c r="H41" s="101"/>
      <c r="I41" s="40"/>
      <c r="J41" s="38"/>
      <c r="K41" s="147">
        <f>K40+K37+K38+K39+K36</f>
        <v>0</v>
      </c>
      <c r="L41" s="147"/>
      <c r="M41" s="148"/>
      <c r="N41" s="98" t="s">
        <v>71</v>
      </c>
      <c r="O41" s="96" t="e">
        <f>K41/B23</f>
        <v>#DIV/0!</v>
      </c>
      <c r="P41" s="97"/>
      <c r="Q41" s="124" t="e">
        <f>O41/B31</f>
        <v>#DIV/0!</v>
      </c>
      <c r="R41" s="125"/>
      <c r="S41" s="126"/>
      <c r="T41" s="10"/>
    </row>
    <row r="42" spans="1:30" ht="6" customHeight="1" thickBot="1">
      <c r="A42" s="6"/>
      <c r="B42" s="17"/>
      <c r="C42" s="17"/>
      <c r="D42" s="17"/>
      <c r="E42" s="17"/>
      <c r="F42" s="17"/>
      <c r="G42" s="17"/>
      <c r="H42" s="17"/>
      <c r="I42" s="41"/>
      <c r="J42" s="42"/>
      <c r="K42" s="42"/>
      <c r="L42" s="17"/>
      <c r="M42" s="17"/>
      <c r="N42" s="42"/>
      <c r="O42" s="42"/>
      <c r="P42" s="42"/>
      <c r="Q42" s="42"/>
      <c r="R42" s="42"/>
      <c r="S42" s="42"/>
      <c r="T42" s="10"/>
    </row>
    <row r="43" spans="1:30" ht="18.75" customHeight="1" thickBot="1">
      <c r="A43" s="6"/>
      <c r="B43" s="154" t="s">
        <v>35</v>
      </c>
      <c r="C43" s="155"/>
      <c r="D43" s="155"/>
      <c r="E43" s="155"/>
      <c r="F43" s="156"/>
      <c r="G43" s="107"/>
      <c r="H43" s="38"/>
      <c r="I43" s="90"/>
      <c r="J43" s="44"/>
      <c r="K43" s="147">
        <f>G43*I43</f>
        <v>0</v>
      </c>
      <c r="L43" s="147"/>
      <c r="M43" s="148"/>
      <c r="N43" s="127" t="s">
        <v>32</v>
      </c>
      <c r="O43" s="128"/>
      <c r="P43" s="129"/>
      <c r="Q43" s="127" t="s">
        <v>33</v>
      </c>
      <c r="R43" s="128"/>
      <c r="S43" s="129"/>
      <c r="T43" s="10"/>
    </row>
    <row r="44" spans="1:30" ht="18.75" customHeight="1" thickBot="1">
      <c r="A44" s="6"/>
      <c r="B44" s="154" t="s">
        <v>83</v>
      </c>
      <c r="C44" s="155"/>
      <c r="D44" s="155"/>
      <c r="E44" s="155"/>
      <c r="F44" s="156"/>
      <c r="G44" s="107"/>
      <c r="H44" s="86"/>
      <c r="I44" s="103">
        <f>(((O26^2)-(102^2))*0.785)*0.001*1.2</f>
        <v>12.078097920000001</v>
      </c>
      <c r="J44" s="87"/>
      <c r="K44" s="152">
        <f>G44*I44</f>
        <v>0</v>
      </c>
      <c r="L44" s="152"/>
      <c r="M44" s="153"/>
      <c r="N44" s="130"/>
      <c r="O44" s="131"/>
      <c r="P44" s="132"/>
      <c r="Q44" s="130"/>
      <c r="R44" s="131"/>
      <c r="S44" s="132"/>
      <c r="T44" s="10"/>
    </row>
    <row r="45" spans="1:30" ht="18.75" customHeight="1" thickBot="1">
      <c r="A45" s="6"/>
      <c r="B45" s="149" t="s">
        <v>81</v>
      </c>
      <c r="C45" s="150"/>
      <c r="D45" s="150"/>
      <c r="E45" s="150"/>
      <c r="F45" s="151"/>
      <c r="G45" s="113">
        <f>O28-O18-G44</f>
        <v>0</v>
      </c>
      <c r="H45" s="86"/>
      <c r="I45" s="88">
        <f>(((O26^2)-(101.6^2))*0.785)*0.001*1.2</f>
        <v>12.154814400000003</v>
      </c>
      <c r="J45" s="87"/>
      <c r="K45" s="152">
        <f>G45*I45</f>
        <v>0</v>
      </c>
      <c r="L45" s="152"/>
      <c r="M45" s="153"/>
      <c r="N45" s="130"/>
      <c r="O45" s="131"/>
      <c r="P45" s="132"/>
      <c r="Q45" s="130"/>
      <c r="R45" s="131"/>
      <c r="S45" s="132"/>
      <c r="T45" s="10"/>
    </row>
    <row r="46" spans="1:30" ht="18.75" customHeight="1" thickBot="1">
      <c r="A46" s="6"/>
      <c r="B46" s="154" t="s">
        <v>76</v>
      </c>
      <c r="C46" s="155"/>
      <c r="D46" s="155"/>
      <c r="E46" s="155"/>
      <c r="F46" s="156"/>
      <c r="G46" s="107"/>
      <c r="H46" s="38"/>
      <c r="I46" s="92"/>
      <c r="J46" s="44"/>
      <c r="K46" s="147">
        <f>G46*I46</f>
        <v>0</v>
      </c>
      <c r="L46" s="147"/>
      <c r="M46" s="148"/>
      <c r="N46" s="133"/>
      <c r="O46" s="134"/>
      <c r="P46" s="132"/>
      <c r="Q46" s="133"/>
      <c r="R46" s="134"/>
      <c r="S46" s="132"/>
      <c r="T46" s="10"/>
    </row>
    <row r="47" spans="1:30" ht="18.75" customHeight="1" thickBot="1">
      <c r="A47" s="6"/>
      <c r="B47" s="99" t="s">
        <v>36</v>
      </c>
      <c r="C47" s="100"/>
      <c r="D47" s="100"/>
      <c r="E47" s="100"/>
      <c r="F47" s="100"/>
      <c r="G47" s="114">
        <f>SUM(G44+G45+G46)</f>
        <v>0</v>
      </c>
      <c r="H47" s="101"/>
      <c r="I47" s="45"/>
      <c r="J47" s="38"/>
      <c r="K47" s="157">
        <f>K46+K44+K43+K45</f>
        <v>0</v>
      </c>
      <c r="L47" s="157"/>
      <c r="M47" s="158"/>
      <c r="N47" s="124" t="e">
        <f>K47/B23</f>
        <v>#DIV/0!</v>
      </c>
      <c r="O47" s="125"/>
      <c r="P47" s="126"/>
      <c r="Q47" s="174" t="e">
        <f>N47/B31</f>
        <v>#DIV/0!</v>
      </c>
      <c r="R47" s="175"/>
      <c r="S47" s="176"/>
      <c r="T47" s="10"/>
    </row>
    <row r="48" spans="1:30" ht="6" customHeight="1" thickBot="1">
      <c r="A48" s="6"/>
      <c r="B48" s="17"/>
      <c r="C48" s="17"/>
      <c r="D48" s="17"/>
      <c r="E48" s="17"/>
      <c r="F48" s="17"/>
      <c r="G48" s="17"/>
      <c r="H48" s="17"/>
      <c r="I48" s="36"/>
      <c r="J48" s="36"/>
      <c r="K48" s="36"/>
      <c r="L48" s="17"/>
      <c r="M48" s="17"/>
      <c r="N48" s="42"/>
      <c r="O48" s="42"/>
      <c r="P48" s="42"/>
      <c r="Q48" s="42"/>
      <c r="R48" s="42"/>
      <c r="S48" s="42"/>
      <c r="T48" s="10"/>
    </row>
    <row r="49" spans="1:20" ht="18.75" customHeight="1" thickBot="1">
      <c r="A49" s="6"/>
      <c r="B49" s="154" t="s">
        <v>80</v>
      </c>
      <c r="C49" s="155"/>
      <c r="D49" s="155"/>
      <c r="E49" s="155"/>
      <c r="F49" s="156"/>
      <c r="G49" s="113"/>
      <c r="H49" s="38"/>
      <c r="I49" s="43">
        <f>((O16^2*0.785)-(101.6^2*0.785))*0.001</f>
        <v>16.768730399999999</v>
      </c>
      <c r="J49" s="44"/>
      <c r="K49" s="147">
        <f>G49*I49</f>
        <v>0</v>
      </c>
      <c r="L49" s="147"/>
      <c r="M49" s="148"/>
      <c r="N49" s="127" t="s">
        <v>32</v>
      </c>
      <c r="O49" s="128"/>
      <c r="P49" s="129"/>
      <c r="Q49" s="127" t="s">
        <v>33</v>
      </c>
      <c r="R49" s="128"/>
      <c r="S49" s="129"/>
      <c r="T49" s="10"/>
    </row>
    <row r="50" spans="1:20" ht="18.75" customHeight="1" thickBot="1">
      <c r="A50" s="6"/>
      <c r="B50" s="149" t="s">
        <v>83</v>
      </c>
      <c r="C50" s="150"/>
      <c r="D50" s="150"/>
      <c r="E50" s="150"/>
      <c r="F50" s="151"/>
      <c r="G50" s="113"/>
      <c r="H50" s="86"/>
      <c r="I50" s="90">
        <f>((O16^2*0.785)-(102^2*0.785))*0.001</f>
        <v>16.704800000000002</v>
      </c>
      <c r="J50" s="87"/>
      <c r="K50" s="152">
        <f>G50*I50</f>
        <v>0</v>
      </c>
      <c r="L50" s="152"/>
      <c r="M50" s="153"/>
      <c r="N50" s="130"/>
      <c r="O50" s="131"/>
      <c r="P50" s="132"/>
      <c r="Q50" s="130"/>
      <c r="R50" s="131"/>
      <c r="S50" s="132"/>
      <c r="T50" s="10"/>
    </row>
    <row r="51" spans="1:20" ht="18.75" customHeight="1" thickBot="1">
      <c r="A51" s="6"/>
      <c r="B51" s="154" t="s">
        <v>37</v>
      </c>
      <c r="C51" s="155"/>
      <c r="D51" s="155"/>
      <c r="E51" s="155"/>
      <c r="F51" s="156"/>
      <c r="G51" s="107"/>
      <c r="H51" s="86"/>
      <c r="I51" s="92">
        <f>((W16^2*0.785)-(88.9^2*0.785))*0.001</f>
        <v>13.79162575</v>
      </c>
      <c r="J51" s="87"/>
      <c r="K51" s="152">
        <f>G51*I51</f>
        <v>0</v>
      </c>
      <c r="L51" s="152"/>
      <c r="M51" s="153"/>
      <c r="N51" s="130"/>
      <c r="O51" s="131"/>
      <c r="P51" s="132"/>
      <c r="Q51" s="130"/>
      <c r="R51" s="131"/>
      <c r="S51" s="132"/>
      <c r="T51" s="10"/>
    </row>
    <row r="52" spans="1:20" ht="18.75" customHeight="1" thickBot="1">
      <c r="A52" s="6"/>
      <c r="B52" s="144" t="s">
        <v>63</v>
      </c>
      <c r="C52" s="177"/>
      <c r="D52" s="177"/>
      <c r="E52" s="177"/>
      <c r="F52" s="177"/>
      <c r="G52" s="177"/>
      <c r="H52" s="178"/>
      <c r="I52" s="45"/>
      <c r="J52" s="38"/>
      <c r="K52" s="157">
        <f>K49+K50+K51</f>
        <v>0</v>
      </c>
      <c r="L52" s="157"/>
      <c r="M52" s="158"/>
      <c r="N52" s="124" t="e">
        <f>K52/B23</f>
        <v>#DIV/0!</v>
      </c>
      <c r="O52" s="125"/>
      <c r="P52" s="126"/>
      <c r="Q52" s="124" t="e">
        <f>N52/B31</f>
        <v>#DIV/0!</v>
      </c>
      <c r="R52" s="125"/>
      <c r="S52" s="126"/>
      <c r="T52" s="10"/>
    </row>
    <row r="53" spans="1:20" ht="6" customHeight="1" thickBot="1">
      <c r="A53" s="6"/>
      <c r="B53" s="17"/>
      <c r="C53" s="17"/>
      <c r="D53" s="17"/>
      <c r="E53" s="17"/>
      <c r="F53" s="17"/>
      <c r="G53" s="159"/>
      <c r="H53" s="159"/>
      <c r="I53" s="159"/>
      <c r="J53" s="159"/>
      <c r="K53" s="91"/>
      <c r="L53" s="17"/>
      <c r="M53" s="17"/>
      <c r="N53" s="42"/>
      <c r="O53" s="42"/>
      <c r="P53" s="42"/>
      <c r="Q53" s="42"/>
      <c r="R53" s="42"/>
      <c r="S53" s="42"/>
      <c r="T53" s="10"/>
    </row>
    <row r="54" spans="1:20" ht="18.75" customHeight="1" thickBot="1">
      <c r="A54" s="6"/>
      <c r="B54" s="144" t="s">
        <v>38</v>
      </c>
      <c r="C54" s="145"/>
      <c r="D54" s="145"/>
      <c r="E54" s="145"/>
      <c r="F54" s="145"/>
      <c r="G54" s="145"/>
      <c r="H54" s="146"/>
      <c r="I54" s="46" t="s">
        <v>39</v>
      </c>
      <c r="J54" s="38"/>
      <c r="K54" s="147">
        <f>K47+K52</f>
        <v>0</v>
      </c>
      <c r="L54" s="147"/>
      <c r="M54" s="148"/>
      <c r="N54" s="124" t="e">
        <f>K54/B23</f>
        <v>#DIV/0!</v>
      </c>
      <c r="O54" s="125"/>
      <c r="P54" s="126"/>
      <c r="Q54" s="124" t="e">
        <f>N54/B31</f>
        <v>#DIV/0!</v>
      </c>
      <c r="R54" s="125"/>
      <c r="S54" s="126"/>
      <c r="T54" s="10"/>
    </row>
    <row r="55" spans="1:20" ht="6" customHeight="1" thickBot="1">
      <c r="A55" s="6"/>
      <c r="B55" s="17"/>
      <c r="C55" s="17"/>
      <c r="D55" s="17"/>
      <c r="E55" s="17"/>
      <c r="F55" s="17"/>
      <c r="G55" s="159"/>
      <c r="H55" s="159"/>
      <c r="I55" s="159"/>
      <c r="J55" s="159"/>
      <c r="K55" s="47"/>
      <c r="L55" s="17"/>
      <c r="M55" s="17"/>
      <c r="N55" s="42"/>
      <c r="O55" s="42"/>
      <c r="P55" s="42"/>
      <c r="Q55" s="42"/>
      <c r="R55" s="42"/>
      <c r="S55" s="42"/>
      <c r="T55" s="10"/>
    </row>
    <row r="56" spans="1:20" ht="18.75" customHeight="1" thickBot="1">
      <c r="A56" s="6"/>
      <c r="B56" s="144" t="s">
        <v>40</v>
      </c>
      <c r="C56" s="145"/>
      <c r="D56" s="145"/>
      <c r="E56" s="145"/>
      <c r="F56" s="145"/>
      <c r="G56" s="145"/>
      <c r="H56" s="146"/>
      <c r="I56" s="46" t="s">
        <v>41</v>
      </c>
      <c r="J56" s="38"/>
      <c r="K56" s="147">
        <f>K54+K41</f>
        <v>0</v>
      </c>
      <c r="L56" s="147"/>
      <c r="M56" s="148"/>
      <c r="N56" s="124" t="e">
        <f>K56/B23</f>
        <v>#DIV/0!</v>
      </c>
      <c r="O56" s="125"/>
      <c r="P56" s="126"/>
      <c r="Q56" s="124" t="e">
        <f>N56/B31</f>
        <v>#DIV/0!</v>
      </c>
      <c r="R56" s="125"/>
      <c r="S56" s="126"/>
      <c r="T56" s="10"/>
    </row>
    <row r="57" spans="1:20" ht="6" customHeight="1" thickBot="1">
      <c r="A57" s="48"/>
      <c r="B57" s="49"/>
      <c r="C57" s="50" t="s">
        <v>42</v>
      </c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51"/>
    </row>
    <row r="61" spans="1:20" ht="30">
      <c r="C61" s="13" t="s">
        <v>42</v>
      </c>
    </row>
  </sheetData>
  <mergeCells count="86">
    <mergeCell ref="AA2:AC2"/>
    <mergeCell ref="N3:O3"/>
    <mergeCell ref="P3:S3"/>
    <mergeCell ref="AA3:AC3"/>
    <mergeCell ref="N4:O4"/>
    <mergeCell ref="P4:S4"/>
    <mergeCell ref="B8:G9"/>
    <mergeCell ref="B10:G11"/>
    <mergeCell ref="B16:J17"/>
    <mergeCell ref="L16:N16"/>
    <mergeCell ref="H18:I18"/>
    <mergeCell ref="L18:N18"/>
    <mergeCell ref="B21:E22"/>
    <mergeCell ref="F21:I22"/>
    <mergeCell ref="B23:E24"/>
    <mergeCell ref="H20:I20"/>
    <mergeCell ref="B20:G20"/>
    <mergeCell ref="H23:I24"/>
    <mergeCell ref="F23:G24"/>
    <mergeCell ref="E26:J27"/>
    <mergeCell ref="B28:D30"/>
    <mergeCell ref="E28:G30"/>
    <mergeCell ref="H28:J30"/>
    <mergeCell ref="B31:D32"/>
    <mergeCell ref="E31:G32"/>
    <mergeCell ref="H31:J32"/>
    <mergeCell ref="Q35:S35"/>
    <mergeCell ref="B36:F36"/>
    <mergeCell ref="K36:M36"/>
    <mergeCell ref="N36:P40"/>
    <mergeCell ref="Q36:S40"/>
    <mergeCell ref="B37:F37"/>
    <mergeCell ref="K37:M37"/>
    <mergeCell ref="B38:F38"/>
    <mergeCell ref="K38:M38"/>
    <mergeCell ref="B39:F39"/>
    <mergeCell ref="K39:M39"/>
    <mergeCell ref="B40:F40"/>
    <mergeCell ref="K40:M40"/>
    <mergeCell ref="B35:F35"/>
    <mergeCell ref="G35:H35"/>
    <mergeCell ref="I35:J35"/>
    <mergeCell ref="Q41:S41"/>
    <mergeCell ref="B43:F43"/>
    <mergeCell ref="K43:M43"/>
    <mergeCell ref="B44:F44"/>
    <mergeCell ref="K44:M44"/>
    <mergeCell ref="K41:M41"/>
    <mergeCell ref="B41:F41"/>
    <mergeCell ref="Q56:S56"/>
    <mergeCell ref="N47:P47"/>
    <mergeCell ref="Q47:S47"/>
    <mergeCell ref="B49:F49"/>
    <mergeCell ref="K49:M49"/>
    <mergeCell ref="N49:P51"/>
    <mergeCell ref="Q49:S51"/>
    <mergeCell ref="B50:F50"/>
    <mergeCell ref="K50:M50"/>
    <mergeCell ref="B51:F51"/>
    <mergeCell ref="K51:M51"/>
    <mergeCell ref="B54:H54"/>
    <mergeCell ref="K54:M54"/>
    <mergeCell ref="K47:M47"/>
    <mergeCell ref="B52:H52"/>
    <mergeCell ref="G55:J55"/>
    <mergeCell ref="B2:M5"/>
    <mergeCell ref="B56:H56"/>
    <mergeCell ref="K56:M56"/>
    <mergeCell ref="N56:P56"/>
    <mergeCell ref="B45:F45"/>
    <mergeCell ref="K45:M45"/>
    <mergeCell ref="B46:F46"/>
    <mergeCell ref="K46:M46"/>
    <mergeCell ref="K52:M52"/>
    <mergeCell ref="G53:J53"/>
    <mergeCell ref="K35:M35"/>
    <mergeCell ref="N35:P35"/>
    <mergeCell ref="B33:D33"/>
    <mergeCell ref="E33:G33"/>
    <mergeCell ref="N52:P52"/>
    <mergeCell ref="H33:J33"/>
    <mergeCell ref="Q52:S52"/>
    <mergeCell ref="N43:P46"/>
    <mergeCell ref="Q43:S46"/>
    <mergeCell ref="N54:P54"/>
    <mergeCell ref="Q54:S54"/>
  </mergeCells>
  <printOptions horizontalCentered="1" verticalCentered="1"/>
  <pageMargins left="0.19685039370078741" right="0.19685039370078741" top="0.19685039370078741" bottom="0.19685039370078741" header="0.31496062992125984" footer="0.31496062992125984"/>
  <pageSetup paperSize="9" scale="90" orientation="portrait" r:id="rId1"/>
  <headerFooter>
    <oddFooter>&amp;CСПРАВОЧНО. ВЫГРУЖЕНО в ИСС "НР" АО "ВОСТСИБНЕФТЕГАЗ" ___DATE__TIME___</oddFooter>
  </headerFooter>
  <ignoredErrors>
    <ignoredError sqref="K47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rgb="FF7030A0"/>
    <pageSetUpPr fitToPage="1"/>
  </sheetPr>
  <dimension ref="A1:AE72"/>
  <sheetViews>
    <sheetView tabSelected="1" view="pageBreakPreview" zoomScale="115" zoomScaleNormal="100" zoomScaleSheetLayoutView="115" workbookViewId="0">
      <selection activeCell="Z4" sqref="Z4"/>
    </sheetView>
  </sheetViews>
  <sheetFormatPr defaultColWidth="9.140625" defaultRowHeight="15"/>
  <cols>
    <col min="1" max="1" width="1.42578125" style="4" customWidth="1"/>
    <col min="2" max="4" width="5.7109375" style="4" customWidth="1"/>
    <col min="5" max="5" width="7" style="4" customWidth="1"/>
    <col min="6" max="6" width="5.7109375" style="4" customWidth="1"/>
    <col min="7" max="7" width="6.140625" style="4" customWidth="1"/>
    <col min="8" max="10" width="5.7109375" style="4" customWidth="1"/>
    <col min="11" max="11" width="5.28515625" style="4" customWidth="1"/>
    <col min="12" max="19" width="5.7109375" style="4" customWidth="1"/>
    <col min="20" max="20" width="1.42578125" style="4" customWidth="1"/>
    <col min="21" max="32" width="5.7109375" style="4" customWidth="1"/>
    <col min="33" max="16384" width="9.140625" style="4"/>
  </cols>
  <sheetData>
    <row r="1" spans="1:31" ht="6" customHeight="1" thickBo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X1" s="5"/>
      <c r="Y1" s="5"/>
      <c r="Z1" s="5"/>
      <c r="AA1" s="5"/>
      <c r="AB1" s="5"/>
      <c r="AC1" s="5"/>
      <c r="AD1" s="5"/>
    </row>
    <row r="2" spans="1:31" ht="18.75" customHeight="1">
      <c r="A2" s="6"/>
      <c r="B2" s="135" t="s">
        <v>84</v>
      </c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7"/>
      <c r="N2" s="7"/>
      <c r="O2" s="8"/>
      <c r="P2" s="8"/>
      <c r="Q2" s="8"/>
      <c r="R2" s="8"/>
      <c r="S2" s="9"/>
      <c r="T2" s="10"/>
      <c r="X2" s="5"/>
      <c r="Y2" s="11"/>
      <c r="Z2" s="5"/>
      <c r="AA2" s="251"/>
      <c r="AB2" s="251"/>
      <c r="AC2" s="251"/>
      <c r="AD2" s="5"/>
    </row>
    <row r="3" spans="1:31" ht="18.75" customHeight="1">
      <c r="A3" s="6"/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40"/>
      <c r="N3" s="258" t="s">
        <v>2</v>
      </c>
      <c r="O3" s="259"/>
      <c r="P3" s="254"/>
      <c r="Q3" s="255"/>
      <c r="R3" s="255"/>
      <c r="S3" s="256"/>
      <c r="T3" s="10"/>
      <c r="X3" s="5"/>
      <c r="Y3" s="11"/>
      <c r="Z3" s="5"/>
      <c r="AA3" s="257"/>
      <c r="AB3" s="257"/>
      <c r="AC3" s="257"/>
      <c r="AD3" s="5"/>
      <c r="AE3" s="13"/>
    </row>
    <row r="4" spans="1:31" ht="18.75" customHeight="1">
      <c r="A4" s="6"/>
      <c r="B4" s="138"/>
      <c r="C4" s="139"/>
      <c r="D4" s="139"/>
      <c r="E4" s="139"/>
      <c r="F4" s="139"/>
      <c r="G4" s="139"/>
      <c r="H4" s="139"/>
      <c r="I4" s="139"/>
      <c r="J4" s="139"/>
      <c r="K4" s="139"/>
      <c r="L4" s="139"/>
      <c r="M4" s="140"/>
      <c r="N4" s="258" t="s">
        <v>0</v>
      </c>
      <c r="O4" s="259"/>
      <c r="P4" s="294"/>
      <c r="Q4" s="294"/>
      <c r="R4" s="294"/>
      <c r="S4" s="295"/>
      <c r="T4" s="10"/>
      <c r="X4" s="5"/>
      <c r="Y4" s="5"/>
      <c r="Z4" s="5"/>
      <c r="AA4" s="5"/>
      <c r="AB4" s="5"/>
      <c r="AC4" s="5"/>
      <c r="AD4" s="5"/>
    </row>
    <row r="5" spans="1:31" ht="18.75" customHeight="1" thickBot="1">
      <c r="A5" s="6"/>
      <c r="B5" s="141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43"/>
      <c r="N5" s="14"/>
      <c r="O5" s="15"/>
      <c r="P5" s="15"/>
      <c r="Q5" s="15"/>
      <c r="R5" s="15"/>
      <c r="S5" s="16"/>
      <c r="T5" s="10"/>
      <c r="X5" s="5"/>
      <c r="Y5" s="5"/>
      <c r="Z5" s="5"/>
      <c r="AA5" s="5"/>
      <c r="AB5" s="5"/>
      <c r="AC5" s="5"/>
      <c r="AD5" s="5"/>
    </row>
    <row r="6" spans="1:31" ht="6" customHeight="1" thickBot="1">
      <c r="A6" s="6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0"/>
      <c r="X6" s="5"/>
      <c r="Y6" s="5"/>
      <c r="Z6" s="5"/>
      <c r="AA6" s="5"/>
      <c r="AB6" s="5"/>
      <c r="AC6" s="5"/>
      <c r="AD6" s="5"/>
    </row>
    <row r="7" spans="1:31" ht="18.75" customHeight="1">
      <c r="A7" s="6"/>
      <c r="B7" s="52" t="s">
        <v>43</v>
      </c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4"/>
      <c r="T7" s="10"/>
      <c r="X7" s="5"/>
      <c r="Y7" s="5"/>
      <c r="Z7" s="5"/>
      <c r="AA7" s="5"/>
      <c r="AB7" s="5"/>
      <c r="AC7" s="5"/>
      <c r="AD7" s="5"/>
    </row>
    <row r="8" spans="1:31" ht="6" customHeight="1" thickBot="1">
      <c r="A8" s="6"/>
      <c r="B8" s="55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7"/>
      <c r="T8" s="10"/>
      <c r="X8" s="5"/>
      <c r="Y8" s="5"/>
      <c r="Z8" s="5"/>
      <c r="AA8" s="5"/>
      <c r="AB8" s="5"/>
      <c r="AC8" s="5"/>
      <c r="AD8" s="5"/>
    </row>
    <row r="9" spans="1:31" ht="18.75" customHeight="1" thickBot="1">
      <c r="A9" s="6"/>
      <c r="B9" s="274" t="s">
        <v>65</v>
      </c>
      <c r="C9" s="275"/>
      <c r="D9" s="275"/>
      <c r="E9" s="276"/>
      <c r="F9" s="108"/>
      <c r="G9" s="58" t="s">
        <v>44</v>
      </c>
      <c r="H9" s="275" t="s">
        <v>66</v>
      </c>
      <c r="I9" s="275"/>
      <c r="J9" s="275"/>
      <c r="K9" s="276"/>
      <c r="L9" s="108"/>
      <c r="M9" s="58" t="s">
        <v>44</v>
      </c>
      <c r="N9" s="277" t="s">
        <v>45</v>
      </c>
      <c r="O9" s="277"/>
      <c r="P9" s="278"/>
      <c r="Q9" s="109"/>
      <c r="R9" s="56" t="s">
        <v>46</v>
      </c>
      <c r="S9" s="57"/>
      <c r="T9" s="10"/>
      <c r="X9" s="5"/>
      <c r="Y9" s="5"/>
      <c r="Z9" s="5"/>
      <c r="AA9" s="5"/>
      <c r="AB9" s="5"/>
      <c r="AC9" s="5"/>
      <c r="AD9" s="5"/>
    </row>
    <row r="10" spans="1:31" ht="18.75" customHeight="1">
      <c r="A10" s="6"/>
      <c r="B10" s="279" t="s">
        <v>47</v>
      </c>
      <c r="C10" s="280"/>
      <c r="D10" s="280"/>
      <c r="E10" s="280"/>
      <c r="F10" s="56"/>
      <c r="H10" s="280" t="s">
        <v>48</v>
      </c>
      <c r="I10" s="280"/>
      <c r="J10" s="280"/>
      <c r="K10" s="280"/>
      <c r="L10" s="56"/>
      <c r="N10" s="59"/>
      <c r="O10" s="56"/>
      <c r="P10" s="56"/>
      <c r="Q10" s="56"/>
      <c r="R10" s="56"/>
      <c r="S10" s="57"/>
      <c r="T10" s="10"/>
      <c r="X10" s="5"/>
      <c r="Y10" s="5"/>
      <c r="Z10" s="5"/>
      <c r="AA10" s="5"/>
      <c r="AB10" s="5"/>
      <c r="AC10" s="5"/>
      <c r="AD10" s="5"/>
    </row>
    <row r="11" spans="1:31" ht="6" customHeight="1" thickBot="1">
      <c r="A11" s="6"/>
      <c r="B11" s="60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2"/>
      <c r="T11" s="10"/>
      <c r="X11" s="5"/>
      <c r="Y11" s="5"/>
      <c r="Z11" s="5"/>
      <c r="AA11" s="5"/>
      <c r="AB11" s="5"/>
      <c r="AC11" s="5"/>
      <c r="AD11" s="5"/>
    </row>
    <row r="12" spans="1:31" ht="6" customHeight="1" thickBot="1">
      <c r="A12" s="6"/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17"/>
      <c r="T12" s="10"/>
      <c r="X12" s="5"/>
      <c r="Y12" s="5"/>
      <c r="Z12" s="5"/>
      <c r="AA12" s="5"/>
      <c r="AB12" s="5"/>
      <c r="AC12" s="5"/>
      <c r="AD12" s="5"/>
    </row>
    <row r="13" spans="1:31" ht="18.75" customHeight="1">
      <c r="A13" s="6"/>
      <c r="B13" s="281" t="s">
        <v>64</v>
      </c>
      <c r="C13" s="282"/>
      <c r="D13" s="283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54"/>
      <c r="T13" s="10"/>
      <c r="X13" s="5"/>
      <c r="Y13" s="29"/>
      <c r="Z13" s="5"/>
      <c r="AA13" s="5"/>
      <c r="AB13" s="5"/>
      <c r="AC13" s="5"/>
      <c r="AD13" s="5"/>
    </row>
    <row r="14" spans="1:31" ht="18.75" customHeight="1" thickBot="1">
      <c r="A14" s="6"/>
      <c r="B14" s="284"/>
      <c r="C14" s="285"/>
      <c r="D14" s="286"/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57"/>
      <c r="T14" s="10"/>
      <c r="X14" s="5"/>
      <c r="Y14" s="29"/>
      <c r="Z14" s="5"/>
      <c r="AA14" s="5"/>
      <c r="AB14" s="5"/>
      <c r="AC14" s="5"/>
      <c r="AD14" s="5"/>
    </row>
    <row r="15" spans="1:31" ht="18.75" customHeight="1" thickBot="1">
      <c r="A15" s="6"/>
      <c r="B15" s="284"/>
      <c r="C15" s="285"/>
      <c r="D15" s="286"/>
      <c r="E15" s="65"/>
      <c r="F15" s="65"/>
      <c r="G15" s="65"/>
      <c r="H15" s="66">
        <f>F9</f>
        <v>0</v>
      </c>
      <c r="I15" s="65"/>
      <c r="J15" s="65"/>
      <c r="K15" s="65"/>
      <c r="L15" s="65"/>
      <c r="M15" s="65"/>
      <c r="N15" s="65"/>
      <c r="O15" s="65"/>
      <c r="P15" s="56" t="s">
        <v>49</v>
      </c>
      <c r="Q15" s="65"/>
      <c r="R15" s="65"/>
      <c r="S15" s="57"/>
      <c r="T15" s="10"/>
      <c r="X15" s="5"/>
      <c r="Y15" s="5"/>
      <c r="Z15" s="5"/>
      <c r="AA15" s="5"/>
      <c r="AB15" s="5"/>
      <c r="AC15" s="5"/>
      <c r="AD15" s="5"/>
    </row>
    <row r="16" spans="1:31" ht="18.75" customHeight="1" thickBot="1">
      <c r="A16" s="6"/>
      <c r="B16" s="284"/>
      <c r="C16" s="285"/>
      <c r="D16" s="286"/>
      <c r="E16" s="65"/>
      <c r="F16" s="66">
        <f>'Лист глушения1'!O12</f>
        <v>0</v>
      </c>
      <c r="G16" s="67" t="s">
        <v>50</v>
      </c>
      <c r="H16" s="65"/>
      <c r="I16" s="65"/>
      <c r="J16" s="68" t="s">
        <v>51</v>
      </c>
      <c r="K16" s="65"/>
      <c r="L16" s="69">
        <v>1.05</v>
      </c>
      <c r="M16" s="70" t="s">
        <v>52</v>
      </c>
      <c r="N16" s="112" t="e">
        <f>(F16+(H15/(H17*0.1)))*L16</f>
        <v>#DIV/0!</v>
      </c>
      <c r="O16" s="56" t="s">
        <v>53</v>
      </c>
      <c r="P16" s="56" t="s">
        <v>54</v>
      </c>
      <c r="Q16" s="65"/>
      <c r="R16" s="65"/>
      <c r="S16" s="57"/>
      <c r="T16" s="10"/>
      <c r="X16" s="5"/>
      <c r="Y16" s="5"/>
      <c r="Z16" s="5"/>
      <c r="AA16" s="5"/>
      <c r="AB16" s="5"/>
      <c r="AC16" s="5"/>
      <c r="AD16" s="5"/>
    </row>
    <row r="17" spans="1:30" ht="18.75" customHeight="1" thickBot="1">
      <c r="A17" s="6"/>
      <c r="B17" s="284"/>
      <c r="C17" s="285"/>
      <c r="D17" s="286"/>
      <c r="E17" s="65"/>
      <c r="F17" s="65"/>
      <c r="G17" s="65"/>
      <c r="H17" s="66">
        <f>'Лист глушения1'!O30</f>
        <v>0</v>
      </c>
      <c r="I17" s="71" t="s">
        <v>55</v>
      </c>
      <c r="J17" s="65"/>
      <c r="K17" s="65"/>
      <c r="L17" s="65"/>
      <c r="M17" s="65"/>
      <c r="N17" s="65"/>
      <c r="O17" s="65"/>
      <c r="Q17" s="65"/>
      <c r="R17" s="65"/>
      <c r="S17" s="57"/>
      <c r="T17" s="10"/>
      <c r="X17" s="5"/>
      <c r="Y17" s="5"/>
      <c r="Z17" s="5"/>
      <c r="AA17" s="5"/>
      <c r="AB17" s="5"/>
      <c r="AC17" s="5"/>
      <c r="AD17" s="5"/>
    </row>
    <row r="18" spans="1:30" ht="6" customHeight="1" thickBot="1">
      <c r="A18" s="6"/>
      <c r="B18" s="287"/>
      <c r="C18" s="288"/>
      <c r="D18" s="289"/>
      <c r="E18" s="72"/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  <c r="R18" s="72"/>
      <c r="S18" s="62"/>
      <c r="T18" s="10"/>
      <c r="X18" s="5"/>
      <c r="Y18" s="5"/>
      <c r="Z18" s="5"/>
      <c r="AA18" s="5"/>
      <c r="AB18" s="5"/>
      <c r="AC18" s="5"/>
      <c r="AD18" s="5"/>
    </row>
    <row r="19" spans="1:30" ht="6" customHeight="1" thickBot="1">
      <c r="A19" s="6"/>
      <c r="B19" s="63"/>
      <c r="C19" s="63"/>
      <c r="D19" s="63"/>
      <c r="E19" s="63"/>
      <c r="F19" s="63"/>
      <c r="G19" s="63"/>
      <c r="H19" s="63"/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17"/>
      <c r="T19" s="10"/>
      <c r="X19" s="5"/>
      <c r="Y19" s="5"/>
      <c r="Z19" s="5"/>
      <c r="AA19" s="5"/>
      <c r="AB19" s="5"/>
      <c r="AC19" s="5"/>
      <c r="AD19" s="5"/>
    </row>
    <row r="20" spans="1:30" ht="18.75" customHeight="1">
      <c r="A20" s="6"/>
      <c r="B20" s="281" t="s">
        <v>67</v>
      </c>
      <c r="C20" s="282"/>
      <c r="D20" s="283"/>
      <c r="E20" s="64"/>
      <c r="F20" s="64"/>
      <c r="G20" s="64"/>
      <c r="H20" s="64"/>
      <c r="I20" s="64"/>
      <c r="J20" s="64"/>
      <c r="K20" s="64"/>
      <c r="L20" s="64"/>
      <c r="M20" s="64"/>
      <c r="N20" s="64"/>
      <c r="O20" s="64"/>
      <c r="P20" s="64"/>
      <c r="Q20" s="64"/>
      <c r="R20" s="64"/>
      <c r="S20" s="54"/>
      <c r="T20" s="10"/>
      <c r="V20" s="4">
        <v>0.5</v>
      </c>
      <c r="W20" s="4" t="s">
        <v>78</v>
      </c>
      <c r="X20" s="5"/>
      <c r="Y20" s="33"/>
      <c r="Z20" s="5"/>
      <c r="AA20" s="5"/>
      <c r="AB20" s="5"/>
      <c r="AC20" s="5"/>
      <c r="AD20" s="5"/>
    </row>
    <row r="21" spans="1:30" ht="18.75" customHeight="1" thickBot="1">
      <c r="A21" s="6"/>
      <c r="B21" s="284"/>
      <c r="C21" s="285"/>
      <c r="D21" s="286"/>
      <c r="E21" s="65"/>
      <c r="F21" s="65"/>
      <c r="G21" s="65"/>
      <c r="H21" s="65"/>
      <c r="I21" s="65"/>
      <c r="J21" s="65"/>
      <c r="K21" s="65"/>
      <c r="L21" s="65"/>
      <c r="M21" s="65"/>
      <c r="N21" s="65"/>
      <c r="O21" s="65"/>
      <c r="P21" s="65"/>
      <c r="Q21" s="65"/>
      <c r="R21" s="65"/>
      <c r="S21" s="57"/>
      <c r="T21" s="10"/>
      <c r="X21" s="5"/>
      <c r="Y21" s="5"/>
      <c r="Z21" s="5"/>
      <c r="AA21" s="5"/>
      <c r="AB21" s="5"/>
      <c r="AC21" s="5"/>
      <c r="AD21" s="5"/>
    </row>
    <row r="22" spans="1:30" ht="18.75" customHeight="1" thickBot="1">
      <c r="A22" s="6"/>
      <c r="B22" s="284"/>
      <c r="C22" s="285"/>
      <c r="D22" s="286"/>
      <c r="E22" s="65"/>
      <c r="F22" s="5"/>
      <c r="G22" s="66">
        <f>'Лист глушения1'!E31</f>
        <v>0</v>
      </c>
      <c r="H22" s="67" t="s">
        <v>50</v>
      </c>
      <c r="I22" s="66">
        <f>F9</f>
        <v>0</v>
      </c>
      <c r="J22" s="67" t="s">
        <v>50</v>
      </c>
      <c r="K22" s="65"/>
      <c r="L22" s="69"/>
      <c r="M22" s="67" t="s">
        <v>52</v>
      </c>
      <c r="N22" s="110">
        <f>G22+I22+L22</f>
        <v>0</v>
      </c>
      <c r="O22" s="58" t="s">
        <v>44</v>
      </c>
      <c r="P22" s="65"/>
      <c r="Q22" s="65"/>
      <c r="R22" s="65"/>
      <c r="S22" s="57"/>
      <c r="T22" s="10"/>
      <c r="X22" s="5"/>
      <c r="Y22" s="34"/>
      <c r="Z22" s="5"/>
      <c r="AA22" s="5"/>
      <c r="AB22" s="5"/>
      <c r="AC22" s="5"/>
      <c r="AD22" s="5"/>
    </row>
    <row r="23" spans="1:30" ht="6" customHeight="1" thickBot="1">
      <c r="A23" s="6"/>
      <c r="B23" s="287"/>
      <c r="C23" s="288"/>
      <c r="D23" s="289"/>
      <c r="E23" s="72"/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  <c r="R23" s="72"/>
      <c r="S23" s="62"/>
      <c r="T23" s="10"/>
      <c r="X23" s="5"/>
      <c r="Y23" s="5"/>
      <c r="Z23" s="5"/>
      <c r="AA23" s="5"/>
      <c r="AB23" s="5"/>
      <c r="AC23" s="5"/>
      <c r="AD23" s="5"/>
    </row>
    <row r="24" spans="1:30" ht="6" customHeight="1" thickBot="1">
      <c r="A24" s="6"/>
      <c r="B24" s="63"/>
      <c r="C24" s="63"/>
      <c r="D24" s="63"/>
      <c r="E24" s="63"/>
      <c r="F24" s="63"/>
      <c r="G24" s="63"/>
      <c r="H24" s="63"/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17"/>
      <c r="T24" s="10"/>
      <c r="X24" s="5"/>
      <c r="Y24" s="34"/>
      <c r="Z24" s="5"/>
      <c r="AA24" s="5"/>
      <c r="AB24" s="5"/>
      <c r="AC24" s="5"/>
      <c r="AD24" s="5"/>
    </row>
    <row r="25" spans="1:30" ht="18.75" customHeight="1">
      <c r="A25" s="6"/>
      <c r="B25" s="281" t="s">
        <v>68</v>
      </c>
      <c r="C25" s="282"/>
      <c r="D25" s="283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54"/>
      <c r="T25" s="10"/>
      <c r="X25" s="5"/>
      <c r="Y25" s="5"/>
      <c r="Z25" s="5"/>
      <c r="AA25" s="5"/>
      <c r="AB25" s="5"/>
      <c r="AC25" s="5"/>
      <c r="AD25" s="5"/>
    </row>
    <row r="26" spans="1:30" ht="18.75" customHeight="1" thickBot="1">
      <c r="A26" s="6"/>
      <c r="B26" s="284"/>
      <c r="C26" s="285"/>
      <c r="D26" s="286"/>
      <c r="E26" s="65"/>
      <c r="F26" s="65"/>
      <c r="G26" s="65"/>
      <c r="H26" s="65"/>
      <c r="I26" s="65"/>
      <c r="J26" s="65"/>
      <c r="K26" s="65"/>
      <c r="L26" s="73"/>
      <c r="M26" s="65"/>
      <c r="N26" s="65"/>
      <c r="O26" s="65"/>
      <c r="P26" s="65"/>
      <c r="Q26" s="65"/>
      <c r="R26" s="65"/>
      <c r="S26" s="57"/>
      <c r="T26" s="10"/>
      <c r="X26" s="5"/>
      <c r="Y26" s="5"/>
      <c r="Z26" s="5"/>
      <c r="AA26" s="5"/>
      <c r="AB26" s="5"/>
      <c r="AC26" s="5"/>
      <c r="AD26" s="5"/>
    </row>
    <row r="27" spans="1:30" ht="18.75" customHeight="1" thickBot="1">
      <c r="A27" s="6"/>
      <c r="B27" s="284"/>
      <c r="C27" s="285"/>
      <c r="D27" s="286"/>
      <c r="E27" s="65"/>
      <c r="F27" s="74" t="e">
        <f>N16</f>
        <v>#DIV/0!</v>
      </c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65"/>
      <c r="S27" s="57"/>
      <c r="T27" s="10"/>
      <c r="X27" s="5"/>
      <c r="Y27" s="5"/>
      <c r="Z27" s="5"/>
      <c r="AA27" s="5"/>
      <c r="AB27" s="5"/>
      <c r="AC27" s="5"/>
      <c r="AD27" s="5"/>
    </row>
    <row r="28" spans="1:30" ht="18.75" customHeight="1" thickBot="1">
      <c r="A28" s="6"/>
      <c r="B28" s="284"/>
      <c r="C28" s="285"/>
      <c r="D28" s="286"/>
      <c r="E28" s="65"/>
      <c r="F28" s="65"/>
      <c r="G28" s="65"/>
      <c r="H28" s="73" t="s">
        <v>51</v>
      </c>
      <c r="I28" s="66">
        <f>G22</f>
        <v>0</v>
      </c>
      <c r="J28" s="73" t="s">
        <v>52</v>
      </c>
      <c r="K28" s="65"/>
      <c r="L28" s="111" t="e">
        <f>F27/F29*I28</f>
        <v>#DIV/0!</v>
      </c>
      <c r="M28" s="58" t="s">
        <v>44</v>
      </c>
      <c r="N28" s="65"/>
      <c r="O28" s="65"/>
      <c r="P28" s="65"/>
      <c r="Q28" s="65"/>
      <c r="R28" s="65"/>
      <c r="S28" s="57"/>
      <c r="T28" s="10"/>
      <c r="X28" s="5"/>
      <c r="Y28" s="5"/>
      <c r="Z28" s="5"/>
      <c r="AA28" s="5"/>
      <c r="AB28" s="5"/>
      <c r="AC28" s="5"/>
      <c r="AD28" s="5"/>
    </row>
    <row r="29" spans="1:30" ht="18.75" customHeight="1" thickBot="1">
      <c r="A29" s="6"/>
      <c r="B29" s="284"/>
      <c r="C29" s="285"/>
      <c r="D29" s="286"/>
      <c r="E29" s="65"/>
      <c r="F29" s="66">
        <f>'Лист глушения1'!O12</f>
        <v>0</v>
      </c>
      <c r="G29" s="65"/>
      <c r="H29" s="65"/>
      <c r="I29" s="65"/>
      <c r="J29" s="65"/>
      <c r="K29" s="65"/>
      <c r="L29" s="65"/>
      <c r="M29" s="65"/>
      <c r="N29" s="65"/>
      <c r="O29" s="65"/>
      <c r="P29" s="65"/>
      <c r="Q29" s="65"/>
      <c r="R29" s="65"/>
      <c r="S29" s="57"/>
      <c r="T29" s="10"/>
      <c r="X29" s="5"/>
      <c r="Y29" s="33"/>
      <c r="Z29" s="5"/>
      <c r="AA29" s="5"/>
      <c r="AB29" s="5"/>
      <c r="AC29" s="5"/>
      <c r="AD29" s="5"/>
    </row>
    <row r="30" spans="1:30" ht="6" customHeight="1" thickBot="1">
      <c r="A30" s="6"/>
      <c r="B30" s="287"/>
      <c r="C30" s="288"/>
      <c r="D30" s="289"/>
      <c r="E30" s="72"/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  <c r="R30" s="72"/>
      <c r="S30" s="62"/>
      <c r="T30" s="10"/>
      <c r="X30" s="5"/>
      <c r="Y30" s="5"/>
      <c r="Z30" s="5"/>
      <c r="AA30" s="5"/>
      <c r="AB30" s="5"/>
      <c r="AC30" s="5"/>
      <c r="AD30" s="5"/>
    </row>
    <row r="31" spans="1:30" ht="6" customHeight="1" thickBot="1">
      <c r="A31" s="6"/>
      <c r="B31" s="63"/>
      <c r="C31" s="63"/>
      <c r="D31" s="63"/>
      <c r="E31" s="63"/>
      <c r="F31" s="63"/>
      <c r="G31" s="63"/>
      <c r="H31" s="63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17"/>
      <c r="T31" s="10"/>
      <c r="X31" s="5"/>
      <c r="Y31" s="34"/>
      <c r="Z31" s="5"/>
      <c r="AA31" s="5"/>
      <c r="AB31" s="5"/>
      <c r="AC31" s="5"/>
      <c r="AD31" s="5"/>
    </row>
    <row r="32" spans="1:30" ht="6" customHeight="1" thickBot="1">
      <c r="A32" s="6"/>
      <c r="B32" s="52"/>
      <c r="C32" s="64"/>
      <c r="D32" s="64"/>
      <c r="E32" s="64"/>
      <c r="F32" s="64"/>
      <c r="G32" s="64"/>
      <c r="H32" s="75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54"/>
      <c r="T32" s="10"/>
      <c r="X32" s="5"/>
      <c r="Y32" s="34"/>
      <c r="Z32" s="5"/>
      <c r="AA32" s="5"/>
      <c r="AB32" s="5"/>
      <c r="AC32" s="5"/>
      <c r="AD32" s="5"/>
    </row>
    <row r="33" spans="1:30" ht="18.75" customHeight="1" thickBot="1">
      <c r="A33" s="6"/>
      <c r="B33" s="12"/>
      <c r="C33" s="56" t="s">
        <v>72</v>
      </c>
      <c r="D33" s="65"/>
      <c r="E33" s="65"/>
      <c r="F33" s="65"/>
      <c r="G33" s="65"/>
      <c r="H33" s="76"/>
      <c r="I33" s="5"/>
      <c r="J33" s="290" t="s">
        <v>73</v>
      </c>
      <c r="K33" s="290"/>
      <c r="L33" s="290"/>
      <c r="M33" s="65"/>
      <c r="N33" s="77" t="e">
        <f>G34</f>
        <v>#DIV/0!</v>
      </c>
      <c r="O33" s="71" t="s">
        <v>56</v>
      </c>
      <c r="P33" s="71"/>
      <c r="Q33" s="65"/>
      <c r="R33" s="65"/>
      <c r="S33" s="57"/>
      <c r="T33" s="10"/>
      <c r="X33" s="5"/>
      <c r="Y33" s="5"/>
      <c r="Z33" s="5"/>
      <c r="AA33" s="5"/>
      <c r="AB33" s="5"/>
      <c r="AC33" s="5"/>
      <c r="AD33" s="5"/>
    </row>
    <row r="34" spans="1:30" ht="18.75" customHeight="1" thickBot="1">
      <c r="A34" s="6"/>
      <c r="B34" s="78"/>
      <c r="C34" s="66">
        <f>N22</f>
        <v>0</v>
      </c>
      <c r="D34" s="73" t="s">
        <v>57</v>
      </c>
      <c r="E34" s="77" t="e">
        <f>L28</f>
        <v>#DIV/0!</v>
      </c>
      <c r="F34" s="73" t="s">
        <v>52</v>
      </c>
      <c r="G34" s="77" t="e">
        <f>C34-E34</f>
        <v>#DIV/0!</v>
      </c>
      <c r="H34" s="79" t="s">
        <v>44</v>
      </c>
      <c r="I34" s="5"/>
      <c r="J34" s="65"/>
      <c r="K34" s="65"/>
      <c r="L34" s="65"/>
      <c r="M34" s="67" t="s">
        <v>52</v>
      </c>
      <c r="N34" s="65"/>
      <c r="O34" s="65"/>
      <c r="P34" s="73" t="s">
        <v>58</v>
      </c>
      <c r="Q34" s="80" t="e">
        <f>N33*100/N35</f>
        <v>#DIV/0!</v>
      </c>
      <c r="R34" s="5"/>
      <c r="S34" s="57"/>
      <c r="T34" s="10"/>
      <c r="X34" s="5"/>
      <c r="Y34" s="5"/>
      <c r="Z34" s="5"/>
      <c r="AA34" s="5"/>
      <c r="AB34" s="5"/>
      <c r="AC34" s="5"/>
      <c r="AD34" s="5"/>
    </row>
    <row r="35" spans="1:30" ht="18.75" customHeight="1" thickBot="1">
      <c r="A35" s="6"/>
      <c r="B35" s="78"/>
      <c r="C35" s="65"/>
      <c r="D35" s="65"/>
      <c r="E35" s="65"/>
      <c r="F35" s="65"/>
      <c r="G35" s="65"/>
      <c r="H35" s="76"/>
      <c r="I35" s="5"/>
      <c r="J35" s="291" t="s">
        <v>74</v>
      </c>
      <c r="K35" s="291"/>
      <c r="L35" s="291"/>
      <c r="M35" s="65"/>
      <c r="N35" s="292" t="e">
        <f>'Лист глушения1'!O41</f>
        <v>#DIV/0!</v>
      </c>
      <c r="O35" s="293"/>
      <c r="P35" s="65"/>
      <c r="Q35" s="65"/>
      <c r="R35" s="65"/>
      <c r="S35" s="57"/>
      <c r="T35" s="10"/>
      <c r="X35" s="5"/>
      <c r="Y35" s="5"/>
      <c r="Z35" s="5"/>
      <c r="AA35" s="5"/>
      <c r="AB35" s="5"/>
      <c r="AC35" s="5"/>
      <c r="AD35" s="5"/>
    </row>
    <row r="36" spans="1:30" ht="6" customHeight="1" thickBot="1">
      <c r="A36" s="6"/>
      <c r="B36" s="81"/>
      <c r="C36" s="72"/>
      <c r="D36" s="72"/>
      <c r="E36" s="72"/>
      <c r="F36" s="72"/>
      <c r="G36" s="72"/>
      <c r="H36" s="82"/>
      <c r="I36" s="72"/>
      <c r="J36" s="72"/>
      <c r="K36" s="72"/>
      <c r="L36" s="72"/>
      <c r="M36" s="72"/>
      <c r="N36" s="72"/>
      <c r="O36" s="72"/>
      <c r="P36" s="72"/>
      <c r="Q36" s="72"/>
      <c r="R36" s="72"/>
      <c r="S36" s="62"/>
      <c r="T36" s="10"/>
      <c r="X36" s="5"/>
      <c r="Y36" s="5"/>
      <c r="Z36" s="5"/>
      <c r="AA36" s="5"/>
      <c r="AB36" s="5"/>
      <c r="AC36" s="5"/>
      <c r="AD36" s="5"/>
    </row>
    <row r="37" spans="1:30" ht="6" customHeight="1" thickBot="1">
      <c r="A37" s="6"/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17"/>
      <c r="T37" s="10"/>
      <c r="X37" s="5"/>
      <c r="Y37" s="5"/>
      <c r="Z37" s="5"/>
      <c r="AA37" s="5"/>
      <c r="AB37" s="5"/>
      <c r="AC37" s="5"/>
      <c r="AD37" s="5"/>
    </row>
    <row r="38" spans="1:30" ht="18.75" customHeight="1" thickBot="1">
      <c r="A38" s="6"/>
      <c r="B38" s="271" t="s">
        <v>59</v>
      </c>
      <c r="C38" s="272"/>
      <c r="D38" s="272"/>
      <c r="E38" s="272" t="s">
        <v>60</v>
      </c>
      <c r="F38" s="272"/>
      <c r="G38" s="273"/>
      <c r="H38" s="63"/>
      <c r="I38" s="65"/>
      <c r="J38" s="65"/>
      <c r="K38" s="65"/>
      <c r="L38" s="65"/>
      <c r="M38" s="65"/>
      <c r="N38" s="65"/>
      <c r="O38" s="65"/>
      <c r="P38" s="65"/>
      <c r="Q38" s="65"/>
      <c r="R38" s="65"/>
      <c r="S38" s="83"/>
      <c r="T38" s="10"/>
      <c r="X38" s="5"/>
      <c r="Y38" s="5"/>
      <c r="Z38" s="5"/>
      <c r="AA38" s="5"/>
      <c r="AB38" s="5"/>
      <c r="AC38" s="5"/>
      <c r="AD38" s="5"/>
    </row>
    <row r="39" spans="1:30" ht="18.75" customHeight="1">
      <c r="A39" s="6"/>
      <c r="B39" s="267">
        <v>100</v>
      </c>
      <c r="C39" s="268"/>
      <c r="D39" s="268"/>
      <c r="E39" s="269">
        <f>C34</f>
        <v>0</v>
      </c>
      <c r="F39" s="269"/>
      <c r="G39" s="270"/>
      <c r="H39" s="63"/>
      <c r="I39" s="65"/>
      <c r="J39" s="65"/>
      <c r="K39" s="65"/>
      <c r="L39" s="65"/>
      <c r="M39" s="65"/>
      <c r="N39" s="65"/>
      <c r="O39" s="65"/>
      <c r="P39" s="65"/>
      <c r="Q39" s="65"/>
      <c r="R39" s="65"/>
      <c r="S39" s="83"/>
      <c r="T39" s="10"/>
      <c r="X39" s="5"/>
      <c r="Y39" s="5"/>
      <c r="Z39" s="5"/>
      <c r="AA39" s="5"/>
      <c r="AB39" s="5"/>
      <c r="AC39" s="5"/>
      <c r="AD39" s="5"/>
    </row>
    <row r="40" spans="1:30" ht="12" customHeight="1">
      <c r="A40" s="6"/>
      <c r="B40" s="260">
        <v>200</v>
      </c>
      <c r="C40" s="261"/>
      <c r="D40" s="261"/>
      <c r="E40" s="265" t="e">
        <f>E39-$Q$34</f>
        <v>#DIV/0!</v>
      </c>
      <c r="F40" s="261"/>
      <c r="G40" s="266"/>
      <c r="H40" s="63"/>
      <c r="I40" s="65"/>
      <c r="J40" s="65"/>
      <c r="K40" s="65"/>
      <c r="L40" s="65"/>
      <c r="M40" s="65"/>
      <c r="N40" s="65"/>
      <c r="O40" s="65"/>
      <c r="P40" s="65"/>
      <c r="Q40" s="65"/>
      <c r="R40" s="65"/>
      <c r="S40" s="83"/>
      <c r="T40" s="10"/>
      <c r="X40" s="5"/>
      <c r="Y40" s="5"/>
      <c r="Z40" s="5"/>
      <c r="AA40" s="5"/>
      <c r="AB40" s="5"/>
      <c r="AC40" s="5"/>
      <c r="AD40" s="5"/>
    </row>
    <row r="41" spans="1:30" ht="9.9499999999999993" customHeight="1">
      <c r="A41" s="6"/>
      <c r="B41" s="260">
        <v>300</v>
      </c>
      <c r="C41" s="261"/>
      <c r="D41" s="261"/>
      <c r="E41" s="262" t="e">
        <f t="shared" ref="E41:E64" si="0">E40-$Q$34</f>
        <v>#DIV/0!</v>
      </c>
      <c r="F41" s="263"/>
      <c r="G41" s="264"/>
      <c r="H41" s="63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83"/>
      <c r="T41" s="10"/>
      <c r="X41" s="5"/>
      <c r="Y41" s="5"/>
      <c r="Z41" s="5"/>
      <c r="AA41" s="5"/>
      <c r="AB41" s="5"/>
      <c r="AC41" s="5"/>
      <c r="AD41" s="5"/>
    </row>
    <row r="42" spans="1:30" ht="9.9499999999999993" customHeight="1">
      <c r="A42" s="6"/>
      <c r="B42" s="260">
        <v>400</v>
      </c>
      <c r="C42" s="261"/>
      <c r="D42" s="261"/>
      <c r="E42" s="265" t="e">
        <f t="shared" si="0"/>
        <v>#DIV/0!</v>
      </c>
      <c r="F42" s="261"/>
      <c r="G42" s="266"/>
      <c r="H42" s="63"/>
      <c r="I42" s="65"/>
      <c r="J42" s="65"/>
      <c r="K42" s="65"/>
      <c r="L42" s="65"/>
      <c r="M42" s="65"/>
      <c r="N42" s="65"/>
      <c r="O42" s="65"/>
      <c r="P42" s="65"/>
      <c r="Q42" s="65"/>
      <c r="R42" s="65"/>
      <c r="S42" s="83"/>
      <c r="T42" s="10"/>
      <c r="X42" s="5"/>
      <c r="Y42" s="5"/>
      <c r="Z42" s="5"/>
      <c r="AA42" s="5"/>
      <c r="AB42" s="5"/>
      <c r="AC42" s="5"/>
      <c r="AD42" s="5"/>
    </row>
    <row r="43" spans="1:30" ht="9.9499999999999993" customHeight="1">
      <c r="A43" s="6"/>
      <c r="B43" s="260">
        <v>500</v>
      </c>
      <c r="C43" s="261"/>
      <c r="D43" s="261"/>
      <c r="E43" s="262" t="e">
        <f t="shared" si="0"/>
        <v>#DIV/0!</v>
      </c>
      <c r="F43" s="263"/>
      <c r="G43" s="264"/>
      <c r="H43" s="63"/>
      <c r="I43" s="65"/>
      <c r="J43" s="65"/>
      <c r="K43" s="65"/>
      <c r="L43" s="65"/>
      <c r="M43" s="65"/>
      <c r="N43" s="65"/>
      <c r="O43" s="65"/>
      <c r="P43" s="65"/>
      <c r="Q43" s="65"/>
      <c r="R43" s="65"/>
      <c r="S43" s="83"/>
      <c r="T43" s="10"/>
      <c r="X43" s="5"/>
      <c r="Y43" s="5"/>
      <c r="Z43" s="5"/>
      <c r="AA43" s="5"/>
      <c r="AB43" s="5"/>
      <c r="AC43" s="5"/>
      <c r="AD43" s="5"/>
    </row>
    <row r="44" spans="1:30" ht="9.9499999999999993" customHeight="1">
      <c r="A44" s="6"/>
      <c r="B44" s="260">
        <v>600</v>
      </c>
      <c r="C44" s="261"/>
      <c r="D44" s="261"/>
      <c r="E44" s="265" t="e">
        <f t="shared" si="0"/>
        <v>#DIV/0!</v>
      </c>
      <c r="F44" s="261"/>
      <c r="G44" s="266"/>
      <c r="H44" s="63"/>
      <c r="I44" s="65"/>
      <c r="J44" s="65"/>
      <c r="K44" s="65"/>
      <c r="L44" s="65"/>
      <c r="M44" s="65"/>
      <c r="N44" s="65"/>
      <c r="O44" s="65"/>
      <c r="P44" s="65"/>
      <c r="Q44" s="65"/>
      <c r="R44" s="65"/>
      <c r="S44" s="83"/>
      <c r="T44" s="10"/>
      <c r="X44" s="5"/>
      <c r="Y44" s="5"/>
      <c r="Z44" s="5"/>
      <c r="AA44" s="5"/>
      <c r="AB44" s="5"/>
      <c r="AC44" s="5"/>
      <c r="AD44" s="5"/>
    </row>
    <row r="45" spans="1:30" ht="9.9499999999999993" customHeight="1">
      <c r="A45" s="6"/>
      <c r="B45" s="260">
        <v>700</v>
      </c>
      <c r="C45" s="261"/>
      <c r="D45" s="261"/>
      <c r="E45" s="262" t="e">
        <f t="shared" si="0"/>
        <v>#DIV/0!</v>
      </c>
      <c r="F45" s="263"/>
      <c r="G45" s="264"/>
      <c r="H45" s="63"/>
      <c r="I45" s="65"/>
      <c r="J45" s="65"/>
      <c r="K45" s="65"/>
      <c r="L45" s="65"/>
      <c r="M45" s="65"/>
      <c r="N45" s="65"/>
      <c r="O45" s="65"/>
      <c r="P45" s="65"/>
      <c r="Q45" s="65"/>
      <c r="R45" s="65"/>
      <c r="S45" s="83"/>
      <c r="T45" s="10"/>
      <c r="X45" s="5"/>
      <c r="Y45" s="5"/>
      <c r="Z45" s="5"/>
      <c r="AA45" s="5"/>
      <c r="AB45" s="5"/>
      <c r="AC45" s="5"/>
      <c r="AD45" s="5"/>
    </row>
    <row r="46" spans="1:30" ht="9.9499999999999993" customHeight="1">
      <c r="A46" s="6"/>
      <c r="B46" s="260">
        <v>800</v>
      </c>
      <c r="C46" s="261"/>
      <c r="D46" s="261"/>
      <c r="E46" s="265" t="e">
        <f t="shared" si="0"/>
        <v>#DIV/0!</v>
      </c>
      <c r="F46" s="261"/>
      <c r="G46" s="266"/>
      <c r="H46" s="63"/>
      <c r="I46" s="65"/>
      <c r="J46" s="65"/>
      <c r="K46" s="65"/>
      <c r="L46" s="65"/>
      <c r="M46" s="65"/>
      <c r="N46" s="65"/>
      <c r="O46" s="65"/>
      <c r="P46" s="65"/>
      <c r="Q46" s="65"/>
      <c r="R46" s="65"/>
      <c r="S46" s="83"/>
      <c r="T46" s="10"/>
      <c r="X46" s="5"/>
      <c r="Y46" s="5"/>
      <c r="Z46" s="5"/>
      <c r="AA46" s="5"/>
      <c r="AB46" s="5"/>
      <c r="AC46" s="5"/>
      <c r="AD46" s="5"/>
    </row>
    <row r="47" spans="1:30" ht="9.9499999999999993" customHeight="1">
      <c r="A47" s="6"/>
      <c r="B47" s="260">
        <v>900</v>
      </c>
      <c r="C47" s="261"/>
      <c r="D47" s="261"/>
      <c r="E47" s="262" t="e">
        <f t="shared" si="0"/>
        <v>#DIV/0!</v>
      </c>
      <c r="F47" s="263"/>
      <c r="G47" s="264"/>
      <c r="H47" s="63"/>
      <c r="I47" s="65"/>
      <c r="J47" s="65"/>
      <c r="K47" s="65"/>
      <c r="L47" s="65"/>
      <c r="M47" s="65"/>
      <c r="N47" s="65"/>
      <c r="O47" s="65"/>
      <c r="P47" s="65"/>
      <c r="Q47" s="65"/>
      <c r="R47" s="65"/>
      <c r="S47" s="83"/>
      <c r="T47" s="10"/>
      <c r="X47" s="5"/>
      <c r="Y47" s="5"/>
      <c r="Z47" s="5"/>
      <c r="AA47" s="5"/>
      <c r="AB47" s="5"/>
      <c r="AC47" s="5"/>
      <c r="AD47" s="5"/>
    </row>
    <row r="48" spans="1:30" ht="9.9499999999999993" customHeight="1">
      <c r="A48" s="6"/>
      <c r="B48" s="260">
        <v>1000</v>
      </c>
      <c r="C48" s="261"/>
      <c r="D48" s="261"/>
      <c r="E48" s="265" t="e">
        <f t="shared" si="0"/>
        <v>#DIV/0!</v>
      </c>
      <c r="F48" s="261"/>
      <c r="G48" s="266"/>
      <c r="H48" s="63"/>
      <c r="I48" s="65"/>
      <c r="J48" s="65"/>
      <c r="K48" s="65"/>
      <c r="L48" s="65"/>
      <c r="M48" s="65"/>
      <c r="N48" s="65"/>
      <c r="O48" s="65"/>
      <c r="P48" s="65"/>
      <c r="Q48" s="65"/>
      <c r="R48" s="65"/>
      <c r="S48" s="83"/>
      <c r="T48" s="10"/>
      <c r="X48" s="5"/>
      <c r="Y48" s="5"/>
      <c r="Z48" s="5"/>
      <c r="AA48" s="5"/>
      <c r="AB48" s="5"/>
      <c r="AC48" s="5"/>
      <c r="AD48" s="5"/>
    </row>
    <row r="49" spans="1:30" ht="9.9499999999999993" customHeight="1">
      <c r="A49" s="6"/>
      <c r="B49" s="260">
        <v>1100</v>
      </c>
      <c r="C49" s="261"/>
      <c r="D49" s="261"/>
      <c r="E49" s="262" t="e">
        <f t="shared" si="0"/>
        <v>#DIV/0!</v>
      </c>
      <c r="F49" s="263"/>
      <c r="G49" s="264"/>
      <c r="H49" s="63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83"/>
      <c r="T49" s="10"/>
      <c r="X49" s="5"/>
      <c r="Y49" s="5"/>
      <c r="Z49" s="5"/>
      <c r="AA49" s="5"/>
      <c r="AB49" s="5"/>
      <c r="AC49" s="5"/>
      <c r="AD49" s="5"/>
    </row>
    <row r="50" spans="1:30" ht="9.9499999999999993" customHeight="1">
      <c r="A50" s="6"/>
      <c r="B50" s="260">
        <v>1200</v>
      </c>
      <c r="C50" s="261"/>
      <c r="D50" s="261"/>
      <c r="E50" s="265" t="e">
        <f t="shared" si="0"/>
        <v>#DIV/0!</v>
      </c>
      <c r="F50" s="261"/>
      <c r="G50" s="266"/>
      <c r="H50" s="63"/>
      <c r="I50" s="65"/>
      <c r="J50" s="65"/>
      <c r="K50" s="65"/>
      <c r="L50" s="65"/>
      <c r="M50" s="65"/>
      <c r="N50" s="65"/>
      <c r="O50" s="65"/>
      <c r="P50" s="65"/>
      <c r="Q50" s="65"/>
      <c r="R50" s="65"/>
      <c r="S50" s="83"/>
      <c r="T50" s="10"/>
      <c r="X50" s="5"/>
      <c r="Y50" s="5"/>
      <c r="Z50" s="5"/>
      <c r="AA50" s="5"/>
      <c r="AB50" s="5"/>
      <c r="AC50" s="5"/>
      <c r="AD50" s="5"/>
    </row>
    <row r="51" spans="1:30" ht="9.9499999999999993" customHeight="1">
      <c r="A51" s="6"/>
      <c r="B51" s="260">
        <v>1300</v>
      </c>
      <c r="C51" s="261"/>
      <c r="D51" s="261"/>
      <c r="E51" s="262" t="e">
        <f t="shared" si="0"/>
        <v>#DIV/0!</v>
      </c>
      <c r="F51" s="263"/>
      <c r="G51" s="264"/>
      <c r="H51" s="63"/>
      <c r="I51" s="65"/>
      <c r="J51" s="65"/>
      <c r="K51" s="65"/>
      <c r="L51" s="65"/>
      <c r="M51" s="65"/>
      <c r="N51" s="65"/>
      <c r="O51" s="65"/>
      <c r="P51" s="65"/>
      <c r="Q51" s="65"/>
      <c r="R51" s="65"/>
      <c r="S51" s="83"/>
      <c r="T51" s="10"/>
      <c r="X51" s="5"/>
      <c r="Y51" s="5"/>
      <c r="Z51" s="5"/>
      <c r="AA51" s="5"/>
      <c r="AB51" s="5"/>
      <c r="AC51" s="5"/>
      <c r="AD51" s="5"/>
    </row>
    <row r="52" spans="1:30" ht="9.9499999999999993" customHeight="1">
      <c r="A52" s="6"/>
      <c r="B52" s="260">
        <v>1400</v>
      </c>
      <c r="C52" s="261"/>
      <c r="D52" s="261"/>
      <c r="E52" s="265" t="e">
        <f t="shared" si="0"/>
        <v>#DIV/0!</v>
      </c>
      <c r="F52" s="261"/>
      <c r="G52" s="266"/>
      <c r="H52" s="63"/>
      <c r="I52" s="65"/>
      <c r="J52" s="65"/>
      <c r="K52" s="65"/>
      <c r="L52" s="65"/>
      <c r="M52" s="65"/>
      <c r="N52" s="65"/>
      <c r="O52" s="65"/>
      <c r="P52" s="65"/>
      <c r="Q52" s="65"/>
      <c r="R52" s="65"/>
      <c r="S52" s="83"/>
      <c r="T52" s="10"/>
      <c r="X52" s="5"/>
      <c r="Y52" s="5"/>
      <c r="Z52" s="5"/>
      <c r="AA52" s="5"/>
      <c r="AB52" s="5"/>
      <c r="AC52" s="5"/>
      <c r="AD52" s="5"/>
    </row>
    <row r="53" spans="1:30" ht="9.9499999999999993" customHeight="1">
      <c r="A53" s="6"/>
      <c r="B53" s="260">
        <v>1500</v>
      </c>
      <c r="C53" s="261"/>
      <c r="D53" s="261"/>
      <c r="E53" s="262" t="e">
        <f t="shared" si="0"/>
        <v>#DIV/0!</v>
      </c>
      <c r="F53" s="263"/>
      <c r="G53" s="264"/>
      <c r="H53" s="63"/>
      <c r="I53" s="65"/>
      <c r="J53" s="65"/>
      <c r="K53" s="65"/>
      <c r="L53" s="65"/>
      <c r="M53" s="65"/>
      <c r="N53" s="65"/>
      <c r="O53" s="65"/>
      <c r="P53" s="65"/>
      <c r="Q53" s="65"/>
      <c r="R53" s="65"/>
      <c r="S53" s="83"/>
      <c r="T53" s="10"/>
      <c r="X53" s="5"/>
      <c r="Y53" s="5"/>
      <c r="Z53" s="5"/>
      <c r="AA53" s="5"/>
      <c r="AB53" s="5"/>
      <c r="AC53" s="5"/>
      <c r="AD53" s="5"/>
    </row>
    <row r="54" spans="1:30" ht="9.9499999999999993" customHeight="1">
      <c r="A54" s="6"/>
      <c r="B54" s="260">
        <v>1600</v>
      </c>
      <c r="C54" s="261"/>
      <c r="D54" s="261"/>
      <c r="E54" s="265" t="e">
        <f t="shared" si="0"/>
        <v>#DIV/0!</v>
      </c>
      <c r="F54" s="261"/>
      <c r="G54" s="266"/>
      <c r="H54" s="63"/>
      <c r="I54" s="65"/>
      <c r="J54" s="65"/>
      <c r="K54" s="65"/>
      <c r="L54" s="65"/>
      <c r="M54" s="65"/>
      <c r="N54" s="65"/>
      <c r="O54" s="65"/>
      <c r="P54" s="65"/>
      <c r="Q54" s="65"/>
      <c r="R54" s="65"/>
      <c r="S54" s="83"/>
      <c r="T54" s="10"/>
      <c r="X54" s="5"/>
      <c r="Y54" s="5"/>
      <c r="Z54" s="5"/>
      <c r="AA54" s="5"/>
      <c r="AB54" s="5"/>
      <c r="AC54" s="5"/>
      <c r="AD54" s="5"/>
    </row>
    <row r="55" spans="1:30" ht="9.9499999999999993" customHeight="1">
      <c r="A55" s="6"/>
      <c r="B55" s="260">
        <v>1700</v>
      </c>
      <c r="C55" s="261"/>
      <c r="D55" s="261"/>
      <c r="E55" s="262" t="e">
        <f t="shared" si="0"/>
        <v>#DIV/0!</v>
      </c>
      <c r="F55" s="263"/>
      <c r="G55" s="264"/>
      <c r="H55" s="63"/>
      <c r="I55" s="65"/>
      <c r="J55" s="65"/>
      <c r="K55" s="65"/>
      <c r="L55" s="65"/>
      <c r="M55" s="65"/>
      <c r="N55" s="65"/>
      <c r="O55" s="65"/>
      <c r="P55" s="65"/>
      <c r="Q55" s="65"/>
      <c r="R55" s="65"/>
      <c r="S55" s="83"/>
      <c r="T55" s="10"/>
      <c r="X55" s="5"/>
      <c r="Y55" s="5"/>
      <c r="Z55" s="5"/>
      <c r="AA55" s="5"/>
      <c r="AB55" s="5"/>
      <c r="AC55" s="5"/>
      <c r="AD55" s="5"/>
    </row>
    <row r="56" spans="1:30" ht="9.9499999999999993" customHeight="1">
      <c r="A56" s="6"/>
      <c r="B56" s="260">
        <v>1800</v>
      </c>
      <c r="C56" s="261"/>
      <c r="D56" s="261"/>
      <c r="E56" s="262" t="e">
        <f t="shared" si="0"/>
        <v>#DIV/0!</v>
      </c>
      <c r="F56" s="263"/>
      <c r="G56" s="264"/>
      <c r="H56" s="63"/>
      <c r="I56" s="65"/>
      <c r="J56" s="65"/>
      <c r="K56" s="65"/>
      <c r="L56" s="65"/>
      <c r="M56" s="65"/>
      <c r="N56" s="65"/>
      <c r="O56" s="65"/>
      <c r="P56" s="65"/>
      <c r="Q56" s="65"/>
      <c r="R56" s="65"/>
      <c r="S56" s="83"/>
      <c r="T56" s="10"/>
      <c r="X56" s="5"/>
      <c r="Y56" s="5"/>
      <c r="Z56" s="5"/>
      <c r="AA56" s="5"/>
      <c r="AB56" s="5"/>
      <c r="AC56" s="5"/>
      <c r="AD56" s="5"/>
    </row>
    <row r="57" spans="1:30" ht="9.9499999999999993" customHeight="1">
      <c r="A57" s="6"/>
      <c r="B57" s="260">
        <v>1900</v>
      </c>
      <c r="C57" s="261"/>
      <c r="D57" s="261"/>
      <c r="E57" s="262" t="e">
        <f t="shared" si="0"/>
        <v>#DIV/0!</v>
      </c>
      <c r="F57" s="263"/>
      <c r="G57" s="264"/>
      <c r="H57" s="63"/>
      <c r="I57" s="65"/>
      <c r="J57" s="65"/>
      <c r="K57" s="65"/>
      <c r="L57" s="65"/>
      <c r="M57" s="65"/>
      <c r="N57" s="65"/>
      <c r="O57" s="65"/>
      <c r="P57" s="65"/>
      <c r="Q57" s="65"/>
      <c r="R57" s="65"/>
      <c r="S57" s="83"/>
      <c r="T57" s="10"/>
      <c r="X57" s="5"/>
      <c r="Y57" s="5"/>
      <c r="Z57" s="5"/>
      <c r="AA57" s="5"/>
      <c r="AB57" s="5"/>
      <c r="AC57" s="5"/>
      <c r="AD57" s="5"/>
    </row>
    <row r="58" spans="1:30" ht="9.9499999999999993" customHeight="1">
      <c r="A58" s="6"/>
      <c r="B58" s="260">
        <v>2000</v>
      </c>
      <c r="C58" s="261"/>
      <c r="D58" s="261"/>
      <c r="E58" s="262" t="e">
        <f t="shared" si="0"/>
        <v>#DIV/0!</v>
      </c>
      <c r="F58" s="263"/>
      <c r="G58" s="264"/>
      <c r="H58" s="63"/>
      <c r="I58" s="65"/>
      <c r="J58" s="65"/>
      <c r="K58" s="65"/>
      <c r="L58" s="65"/>
      <c r="M58" s="65"/>
      <c r="N58" s="65"/>
      <c r="O58" s="65"/>
      <c r="P58" s="65"/>
      <c r="Q58" s="65"/>
      <c r="R58" s="65"/>
      <c r="S58" s="83"/>
      <c r="T58" s="10"/>
      <c r="X58" s="5"/>
      <c r="Y58" s="5"/>
      <c r="Z58" s="5"/>
      <c r="AA58" s="5"/>
      <c r="AB58" s="5"/>
      <c r="AC58" s="5"/>
      <c r="AD58" s="5"/>
    </row>
    <row r="59" spans="1:30" ht="9.9499999999999993" customHeight="1">
      <c r="A59" s="6"/>
      <c r="B59" s="260">
        <v>2100</v>
      </c>
      <c r="C59" s="261"/>
      <c r="D59" s="261"/>
      <c r="E59" s="262" t="e">
        <f t="shared" si="0"/>
        <v>#DIV/0!</v>
      </c>
      <c r="F59" s="263"/>
      <c r="G59" s="264"/>
      <c r="H59" s="63"/>
      <c r="I59" s="65"/>
      <c r="J59" s="65"/>
      <c r="K59" s="65"/>
      <c r="L59" s="65"/>
      <c r="M59" s="65"/>
      <c r="N59" s="65"/>
      <c r="O59" s="65"/>
      <c r="P59" s="65"/>
      <c r="Q59" s="65"/>
      <c r="R59" s="65"/>
      <c r="S59" s="83"/>
      <c r="T59" s="10"/>
      <c r="X59" s="5"/>
      <c r="Y59" s="5"/>
      <c r="Z59" s="5"/>
      <c r="AA59" s="5"/>
      <c r="AB59" s="5"/>
      <c r="AC59" s="5"/>
      <c r="AD59" s="5"/>
    </row>
    <row r="60" spans="1:30" ht="9.9499999999999993" customHeight="1">
      <c r="A60" s="6"/>
      <c r="B60" s="260">
        <v>2200</v>
      </c>
      <c r="C60" s="261"/>
      <c r="D60" s="261"/>
      <c r="E60" s="262" t="e">
        <f t="shared" si="0"/>
        <v>#DIV/0!</v>
      </c>
      <c r="F60" s="263"/>
      <c r="G60" s="264"/>
      <c r="H60" s="63"/>
      <c r="I60" s="65"/>
      <c r="J60" s="65"/>
      <c r="K60" s="65"/>
      <c r="L60" s="65"/>
      <c r="M60" s="65"/>
      <c r="N60" s="65"/>
      <c r="O60" s="65"/>
      <c r="P60" s="65"/>
      <c r="Q60" s="65"/>
      <c r="R60" s="65"/>
      <c r="S60" s="83"/>
      <c r="T60" s="10"/>
      <c r="X60" s="5"/>
      <c r="Y60" s="5"/>
      <c r="Z60" s="5"/>
      <c r="AA60" s="5"/>
      <c r="AB60" s="5"/>
      <c r="AC60" s="5"/>
      <c r="AD60" s="5"/>
    </row>
    <row r="61" spans="1:30" ht="9.9499999999999993" customHeight="1">
      <c r="A61" s="6"/>
      <c r="B61" s="260">
        <v>2300</v>
      </c>
      <c r="C61" s="261"/>
      <c r="D61" s="261"/>
      <c r="E61" s="262" t="e">
        <f t="shared" si="0"/>
        <v>#DIV/0!</v>
      </c>
      <c r="F61" s="263"/>
      <c r="G61" s="264"/>
      <c r="H61" s="63"/>
      <c r="I61" s="65"/>
      <c r="J61" s="65"/>
      <c r="K61" s="65"/>
      <c r="L61" s="65"/>
      <c r="M61" s="65"/>
      <c r="N61" s="65"/>
      <c r="O61" s="65"/>
      <c r="P61" s="65"/>
      <c r="Q61" s="65"/>
      <c r="R61" s="65"/>
      <c r="S61" s="83"/>
      <c r="T61" s="10"/>
      <c r="X61" s="5"/>
      <c r="Y61" s="5"/>
      <c r="Z61" s="5"/>
      <c r="AA61" s="5"/>
      <c r="AB61" s="5"/>
      <c r="AC61" s="5"/>
      <c r="AD61" s="5"/>
    </row>
    <row r="62" spans="1:30" ht="9.9499999999999993" customHeight="1">
      <c r="A62" s="6"/>
      <c r="B62" s="260">
        <v>2400</v>
      </c>
      <c r="C62" s="261"/>
      <c r="D62" s="261"/>
      <c r="E62" s="262" t="e">
        <f t="shared" si="0"/>
        <v>#DIV/0!</v>
      </c>
      <c r="F62" s="263"/>
      <c r="G62" s="264"/>
      <c r="H62" s="63"/>
      <c r="I62" s="65"/>
      <c r="J62" s="65"/>
      <c r="K62" s="65"/>
      <c r="L62" s="65"/>
      <c r="M62" s="65"/>
      <c r="N62" s="65"/>
      <c r="O62" s="65"/>
      <c r="P62" s="65"/>
      <c r="Q62" s="65"/>
      <c r="R62" s="65"/>
      <c r="S62" s="83"/>
      <c r="T62" s="10"/>
      <c r="X62" s="5"/>
      <c r="Y62" s="5"/>
      <c r="Z62" s="5"/>
      <c r="AA62" s="5"/>
      <c r="AB62" s="5"/>
      <c r="AC62" s="5"/>
      <c r="AD62" s="5"/>
    </row>
    <row r="63" spans="1:30" ht="9.9499999999999993" customHeight="1">
      <c r="A63" s="6"/>
      <c r="B63" s="260">
        <v>2500</v>
      </c>
      <c r="C63" s="261"/>
      <c r="D63" s="261"/>
      <c r="E63" s="262" t="e">
        <f t="shared" si="0"/>
        <v>#DIV/0!</v>
      </c>
      <c r="F63" s="263"/>
      <c r="G63" s="264"/>
      <c r="H63" s="63"/>
      <c r="I63" s="65"/>
      <c r="J63" s="65"/>
      <c r="K63" s="65"/>
      <c r="L63" s="65"/>
      <c r="M63" s="65"/>
      <c r="N63" s="65"/>
      <c r="O63" s="65"/>
      <c r="P63" s="65"/>
      <c r="Q63" s="65"/>
      <c r="R63" s="65"/>
      <c r="S63" s="83"/>
      <c r="T63" s="10"/>
      <c r="X63" s="5"/>
      <c r="Y63" s="5"/>
      <c r="Z63" s="5"/>
      <c r="AA63" s="5"/>
      <c r="AB63" s="5"/>
      <c r="AC63" s="5"/>
      <c r="AD63" s="5"/>
    </row>
    <row r="64" spans="1:30" ht="9.9499999999999993" customHeight="1">
      <c r="A64" s="6"/>
      <c r="B64" s="260">
        <v>2600</v>
      </c>
      <c r="C64" s="261"/>
      <c r="D64" s="261"/>
      <c r="E64" s="262" t="e">
        <f t="shared" si="0"/>
        <v>#DIV/0!</v>
      </c>
      <c r="F64" s="263"/>
      <c r="G64" s="264"/>
      <c r="H64" s="63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83"/>
      <c r="T64" s="10"/>
      <c r="X64" s="5"/>
      <c r="Y64" s="5"/>
      <c r="Z64" s="5"/>
      <c r="AA64" s="5"/>
      <c r="AB64" s="5"/>
      <c r="AC64" s="5"/>
      <c r="AD64" s="5"/>
    </row>
    <row r="65" spans="1:30" ht="9.9499999999999993" customHeight="1">
      <c r="A65" s="6"/>
      <c r="B65" s="260">
        <v>2700</v>
      </c>
      <c r="C65" s="261"/>
      <c r="D65" s="261"/>
      <c r="E65" s="262" t="e">
        <f>E64-$Q$34</f>
        <v>#DIV/0!</v>
      </c>
      <c r="F65" s="263"/>
      <c r="G65" s="264"/>
      <c r="H65" s="63"/>
      <c r="I65" s="65"/>
      <c r="J65" s="65"/>
      <c r="K65" s="65"/>
      <c r="L65" s="65"/>
      <c r="M65" s="65"/>
      <c r="N65" s="65"/>
      <c r="O65" s="65"/>
      <c r="P65" s="65"/>
      <c r="Q65" s="65"/>
      <c r="R65" s="65"/>
      <c r="S65" s="83"/>
      <c r="T65" s="10"/>
      <c r="X65" s="5"/>
      <c r="Y65" s="5"/>
      <c r="Z65" s="5"/>
      <c r="AA65" s="5"/>
      <c r="AB65" s="5"/>
      <c r="AC65" s="5"/>
      <c r="AD65" s="5"/>
    </row>
    <row r="66" spans="1:30" ht="9.9499999999999993" customHeight="1">
      <c r="A66" s="6"/>
      <c r="B66" s="260"/>
      <c r="C66" s="261"/>
      <c r="D66" s="261"/>
      <c r="E66" s="262"/>
      <c r="F66" s="263"/>
      <c r="G66" s="264"/>
      <c r="H66" s="63"/>
      <c r="I66" s="65"/>
      <c r="J66" s="65"/>
      <c r="K66" s="65"/>
      <c r="L66" s="65"/>
      <c r="M66" s="65"/>
      <c r="N66" s="65"/>
      <c r="O66" s="65"/>
      <c r="P66" s="65"/>
      <c r="Q66" s="65"/>
      <c r="R66" s="65"/>
      <c r="S66" s="83"/>
      <c r="T66" s="10"/>
      <c r="X66" s="5"/>
      <c r="Y66" s="5"/>
      <c r="Z66" s="5"/>
      <c r="AA66" s="5"/>
      <c r="AB66" s="5"/>
      <c r="AC66" s="5"/>
      <c r="AD66" s="5"/>
    </row>
    <row r="67" spans="1:30" ht="9.9499999999999993" customHeight="1">
      <c r="A67" s="6"/>
      <c r="B67" s="260"/>
      <c r="C67" s="261"/>
      <c r="D67" s="261"/>
      <c r="E67" s="262"/>
      <c r="F67" s="263"/>
      <c r="G67" s="264"/>
      <c r="H67" s="63"/>
      <c r="I67" s="65"/>
      <c r="J67" s="65"/>
      <c r="K67" s="65"/>
      <c r="L67" s="65"/>
      <c r="M67" s="65"/>
      <c r="N67" s="65"/>
      <c r="O67" s="65"/>
      <c r="P67" s="65"/>
      <c r="Q67" s="65"/>
      <c r="R67" s="65"/>
      <c r="S67" s="83"/>
      <c r="T67" s="10"/>
      <c r="X67" s="5"/>
      <c r="Y67" s="34"/>
      <c r="Z67" s="5"/>
      <c r="AA67" s="5"/>
      <c r="AB67" s="5"/>
      <c r="AC67" s="5"/>
      <c r="AD67" s="5"/>
    </row>
    <row r="68" spans="1:30" ht="6" customHeight="1" thickBot="1">
      <c r="A68" s="48"/>
      <c r="B68" s="49"/>
      <c r="C68" s="50" t="s">
        <v>42</v>
      </c>
      <c r="D68" s="49"/>
      <c r="E68" s="49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51"/>
    </row>
    <row r="72" spans="1:30" ht="30">
      <c r="C72" s="13" t="s">
        <v>42</v>
      </c>
    </row>
  </sheetData>
  <mergeCells count="78">
    <mergeCell ref="B2:M5"/>
    <mergeCell ref="AA2:AC2"/>
    <mergeCell ref="N3:O3"/>
    <mergeCell ref="P3:S3"/>
    <mergeCell ref="AA3:AC3"/>
    <mergeCell ref="N4:O4"/>
    <mergeCell ref="P4:S4"/>
    <mergeCell ref="B38:D38"/>
    <mergeCell ref="E38:G38"/>
    <mergeCell ref="B9:E9"/>
    <mergeCell ref="H9:K9"/>
    <mergeCell ref="N9:P9"/>
    <mergeCell ref="B10:E10"/>
    <mergeCell ref="H10:K10"/>
    <mergeCell ref="B13:D18"/>
    <mergeCell ref="B20:D23"/>
    <mergeCell ref="B25:D30"/>
    <mergeCell ref="J33:L33"/>
    <mergeCell ref="J35:L35"/>
    <mergeCell ref="N35:O35"/>
    <mergeCell ref="B39:D39"/>
    <mergeCell ref="E39:G39"/>
    <mergeCell ref="B40:D40"/>
    <mergeCell ref="E40:G40"/>
    <mergeCell ref="B41:D41"/>
    <mergeCell ref="E41:G41"/>
    <mergeCell ref="B42:D42"/>
    <mergeCell ref="E42:G42"/>
    <mergeCell ref="B43:D43"/>
    <mergeCell ref="E43:G43"/>
    <mergeCell ref="B44:D44"/>
    <mergeCell ref="E44:G44"/>
    <mergeCell ref="B45:D45"/>
    <mergeCell ref="E45:G45"/>
    <mergeCell ref="B46:D46"/>
    <mergeCell ref="E46:G46"/>
    <mergeCell ref="B47:D47"/>
    <mergeCell ref="E47:G47"/>
    <mergeCell ref="B48:D48"/>
    <mergeCell ref="E48:G48"/>
    <mergeCell ref="B49:D49"/>
    <mergeCell ref="E49:G49"/>
    <mergeCell ref="B50:D50"/>
    <mergeCell ref="E50:G50"/>
    <mergeCell ref="B51:D51"/>
    <mergeCell ref="E51:G51"/>
    <mergeCell ref="B52:D52"/>
    <mergeCell ref="E52:G52"/>
    <mergeCell ref="B53:D53"/>
    <mergeCell ref="E53:G53"/>
    <mergeCell ref="B54:D54"/>
    <mergeCell ref="E54:G54"/>
    <mergeCell ref="B55:D55"/>
    <mergeCell ref="E55:G55"/>
    <mergeCell ref="B56:D56"/>
    <mergeCell ref="E56:G56"/>
    <mergeCell ref="B57:D57"/>
    <mergeCell ref="E57:G57"/>
    <mergeCell ref="B58:D58"/>
    <mergeCell ref="E58:G58"/>
    <mergeCell ref="B59:D59"/>
    <mergeCell ref="E59:G59"/>
    <mergeCell ref="B60:D60"/>
    <mergeCell ref="E60:G60"/>
    <mergeCell ref="B61:D61"/>
    <mergeCell ref="E61:G61"/>
    <mergeCell ref="B62:D62"/>
    <mergeCell ref="E62:G62"/>
    <mergeCell ref="B66:D66"/>
    <mergeCell ref="E66:G66"/>
    <mergeCell ref="B67:D67"/>
    <mergeCell ref="E67:G67"/>
    <mergeCell ref="B63:D63"/>
    <mergeCell ref="E63:G63"/>
    <mergeCell ref="B64:D64"/>
    <mergeCell ref="E64:G64"/>
    <mergeCell ref="B65:D65"/>
    <mergeCell ref="E65:G65"/>
  </mergeCells>
  <printOptions horizontalCentered="1" verticalCentered="1"/>
  <pageMargins left="0.19685039370078741" right="0.19685039370078741" top="0.19685039370078741" bottom="0.19685039370078741" header="0.31496062992125984" footer="0.31496062992125984"/>
  <pageSetup paperSize="9" scale="95" orientation="portrait" r:id="rId1"/>
  <headerFooter>
    <oddFooter>&amp;CСПРАВОЧНО. ВЫГРУЖЕНО в ИСС "НР" АО "ВОСТСИБНЕФТЕГАЗ" ___DATE__TIME___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Т.лист</vt:lpstr>
      <vt:lpstr>Лист глушения1</vt:lpstr>
      <vt:lpstr>Лист глушения 2</vt:lpstr>
      <vt:lpstr>'Лист глушения 2'!Область_печати</vt:lpstr>
      <vt:lpstr>'Лист глушения1'!Область_печати</vt:lpstr>
    </vt:vector>
  </TitlesOfParts>
  <Company>«ПАО «НК «Роснефть»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Яковлева Наталья Александровна</cp:lastModifiedBy>
  <cp:lastPrinted>2023-03-30T21:49:22Z</cp:lastPrinted>
  <dcterms:created xsi:type="dcterms:W3CDTF">2002-03-30T04:16:20Z</dcterms:created>
  <dcterms:modified xsi:type="dcterms:W3CDTF">2023-04-20T07:35:00Z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